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ilstobie/Documents/West of Scotland/West of Scotland - team stats 2022:23/"/>
    </mc:Choice>
  </mc:AlternateContent>
  <xr:revisionPtr revIDLastSave="0" documentId="13_ncr:1_{C1830B8B-85BC-5A45-8A53-9773BF3790D5}" xr6:coauthVersionLast="47" xr6:coauthVersionMax="47" xr10:uidLastSave="{00000000-0000-0000-0000-000000000000}"/>
  <bookViews>
    <workbookView xWindow="0" yWindow="560" windowWidth="28800" windowHeight="15880" activeTab="2" xr2:uid="{006BCEAC-A000-415F-B4F9-4B6D01AA8EC7}"/>
  </bookViews>
  <sheets>
    <sheet name="Results" sheetId="1" r:id="rId1"/>
    <sheet name="Teams" sheetId="2" r:id="rId2"/>
    <sheet name="Appearances" sheetId="6" r:id="rId3"/>
    <sheet name="Scorers by match" sheetId="3" r:id="rId4"/>
    <sheet name="Scorers by name" sheetId="5" r:id="rId5"/>
    <sheet name="Try Hat-tricks" sheetId="12" r:id="rId6"/>
    <sheet name="POTM   DOTD" sheetId="10" r:id="rId7"/>
    <sheet name="West Reserve League Division 2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9" l="1"/>
  <c r="G39" i="10"/>
  <c r="G38" i="10"/>
  <c r="G36" i="10"/>
  <c r="G29" i="10"/>
  <c r="G32" i="10"/>
  <c r="I17" i="9"/>
  <c r="Q54" i="6"/>
  <c r="O54" i="6"/>
  <c r="T54" i="6" s="1"/>
  <c r="F57" i="6"/>
  <c r="D57" i="6"/>
  <c r="I57" i="6" s="1"/>
  <c r="BF30" i="2"/>
  <c r="BF35" i="2" s="1"/>
  <c r="AS30" i="2"/>
  <c r="Q59" i="6"/>
  <c r="F40" i="6"/>
  <c r="BE30" i="2"/>
  <c r="BE35" i="2" s="1"/>
  <c r="Q50" i="6"/>
  <c r="Q43" i="6"/>
  <c r="O50" i="6"/>
  <c r="F21" i="6"/>
  <c r="F18" i="6"/>
  <c r="BD30" i="2"/>
  <c r="BD35" i="2" s="1"/>
  <c r="BC30" i="2"/>
  <c r="BC35" i="2" s="1"/>
  <c r="Q52" i="6"/>
  <c r="F43" i="6"/>
  <c r="BB30" i="2"/>
  <c r="BB35" i="2" s="1"/>
  <c r="Q44" i="6"/>
  <c r="F33" i="6"/>
  <c r="Q51" i="6"/>
  <c r="F23" i="6"/>
  <c r="BA30" i="2"/>
  <c r="BA35" i="2" s="1"/>
  <c r="AZ30" i="2"/>
  <c r="AZ35" i="2" s="1"/>
  <c r="Q53" i="6"/>
  <c r="F56" i="6"/>
  <c r="AY30" i="2"/>
  <c r="AY35" i="2" s="1"/>
  <c r="Q35" i="6"/>
  <c r="F52" i="6"/>
  <c r="AX30" i="2"/>
  <c r="O35" i="6" s="1"/>
  <c r="AW35" i="2"/>
  <c r="AV30" i="2"/>
  <c r="AV35" i="2" s="1"/>
  <c r="AU30" i="2"/>
  <c r="AU35" i="2" s="1"/>
  <c r="AT30" i="2"/>
  <c r="AT35" i="2" s="1"/>
  <c r="AQ30" i="2"/>
  <c r="AO30" i="2"/>
  <c r="AN30" i="2"/>
  <c r="AJ30" i="2"/>
  <c r="AI30" i="2"/>
  <c r="AH30" i="2"/>
  <c r="AG30" i="2"/>
  <c r="AF30" i="2"/>
  <c r="AE30" i="2"/>
  <c r="AD30" i="2"/>
  <c r="AC30" i="2"/>
  <c r="AB30" i="2"/>
  <c r="AA30" i="2"/>
  <c r="Z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B25" i="3"/>
  <c r="B26" i="3" s="1"/>
  <c r="B27" i="3" s="1"/>
  <c r="B28" i="3" s="1"/>
  <c r="I23" i="1"/>
  <c r="I24" i="1" s="1"/>
  <c r="H23" i="1"/>
  <c r="H24" i="1" s="1"/>
  <c r="B26" i="1"/>
  <c r="B23" i="1"/>
  <c r="I22" i="1"/>
  <c r="H22" i="1"/>
  <c r="J22" i="1" s="1"/>
  <c r="B23" i="3"/>
  <c r="B24" i="3" s="1"/>
  <c r="I21" i="1"/>
  <c r="H21" i="1"/>
  <c r="J21" i="1" s="1"/>
  <c r="Q63" i="6"/>
  <c r="F31" i="6"/>
  <c r="Q33" i="6"/>
  <c r="F35" i="6"/>
  <c r="Q36" i="6"/>
  <c r="F54" i="6"/>
  <c r="Q28" i="6"/>
  <c r="F17" i="6"/>
  <c r="G37" i="10"/>
  <c r="G35" i="10"/>
  <c r="G34" i="10"/>
  <c r="G31" i="10"/>
  <c r="G30" i="10"/>
  <c r="G33" i="10"/>
  <c r="T50" i="6" l="1"/>
  <c r="D40" i="6"/>
  <c r="I40" i="6" s="1"/>
  <c r="O59" i="6"/>
  <c r="T59" i="6" s="1"/>
  <c r="O52" i="6"/>
  <c r="T52" i="6" s="1"/>
  <c r="O43" i="6"/>
  <c r="T43" i="6" s="1"/>
  <c r="D18" i="6"/>
  <c r="I18" i="6" s="1"/>
  <c r="D21" i="6"/>
  <c r="I21" i="6" s="1"/>
  <c r="D33" i="6"/>
  <c r="I33" i="6" s="1"/>
  <c r="O44" i="6"/>
  <c r="T44" i="6" s="1"/>
  <c r="D43" i="6"/>
  <c r="I43" i="6" s="1"/>
  <c r="T35" i="6"/>
  <c r="D52" i="6"/>
  <c r="I52" i="6" s="1"/>
  <c r="O51" i="6"/>
  <c r="T51" i="6" s="1"/>
  <c r="D23" i="6"/>
  <c r="I23" i="6" s="1"/>
  <c r="AX35" i="2"/>
  <c r="D56" i="6"/>
  <c r="I56" i="6" s="1"/>
  <c r="O53" i="6"/>
  <c r="T53" i="6" s="1"/>
  <c r="O63" i="6"/>
  <c r="T63" i="6" s="1"/>
  <c r="D31" i="6"/>
  <c r="I31" i="6" s="1"/>
  <c r="O33" i="6"/>
  <c r="T33" i="6" s="1"/>
  <c r="J24" i="1"/>
  <c r="J23" i="1"/>
  <c r="D35" i="6"/>
  <c r="I35" i="6" s="1"/>
  <c r="D54" i="6"/>
  <c r="I54" i="6" s="1"/>
  <c r="O36" i="6"/>
  <c r="T36" i="6" s="1"/>
  <c r="D17" i="6"/>
  <c r="I17" i="6" s="1"/>
  <c r="O28" i="6"/>
  <c r="T28" i="6" s="1"/>
  <c r="C11" i="10"/>
  <c r="C12" i="10" s="1"/>
  <c r="C13" i="10" s="1"/>
  <c r="C14" i="10" s="1"/>
  <c r="C15" i="10" s="1"/>
  <c r="C16" i="10" s="1"/>
  <c r="C17" i="10" s="1"/>
  <c r="C18" i="10" s="1"/>
  <c r="O31" i="6"/>
  <c r="Q47" i="6"/>
  <c r="Q58" i="6"/>
  <c r="O47" i="6"/>
  <c r="O58" i="6"/>
  <c r="F10" i="6"/>
  <c r="F39" i="6"/>
  <c r="D10" i="6"/>
  <c r="D39" i="6"/>
  <c r="AS35" i="2"/>
  <c r="AR35" i="2"/>
  <c r="Q31" i="6"/>
  <c r="Q56" i="6"/>
  <c r="O56" i="6"/>
  <c r="F51" i="6"/>
  <c r="F60" i="6"/>
  <c r="D60" i="6"/>
  <c r="I39" i="6" l="1"/>
  <c r="I60" i="6"/>
  <c r="T58" i="6"/>
  <c r="T47" i="6"/>
  <c r="T31" i="6"/>
  <c r="T56" i="6"/>
  <c r="C19" i="10"/>
  <c r="C20" i="10"/>
  <c r="C21" i="10" s="1"/>
  <c r="C22" i="10" s="1"/>
  <c r="C23" i="10" s="1"/>
  <c r="C24" i="10" s="1"/>
  <c r="C25" i="10" s="1"/>
  <c r="C26" i="10" s="1"/>
  <c r="C27" i="10" s="1"/>
  <c r="D51" i="6"/>
  <c r="I51" i="6" s="1"/>
  <c r="AQ35" i="2"/>
  <c r="AP35" i="2"/>
  <c r="X35" i="2"/>
  <c r="Q25" i="6"/>
  <c r="Q20" i="6"/>
  <c r="F49" i="6"/>
  <c r="F61" i="6"/>
  <c r="AO35" i="2"/>
  <c r="AN35" i="2"/>
  <c r="Q57" i="6"/>
  <c r="O57" i="6"/>
  <c r="F22" i="6"/>
  <c r="D22" i="6"/>
  <c r="AM35" i="2"/>
  <c r="Q62" i="6"/>
  <c r="O62" i="6"/>
  <c r="F29" i="6"/>
  <c r="D29" i="6"/>
  <c r="AL35" i="2"/>
  <c r="Q55" i="6"/>
  <c r="O55" i="6"/>
  <c r="F13" i="6"/>
  <c r="D13" i="6"/>
  <c r="AK35" i="2"/>
  <c r="Q41" i="6"/>
  <c r="F64" i="6"/>
  <c r="AJ35" i="2"/>
  <c r="B12" i="3"/>
  <c r="B13" i="3" s="1"/>
  <c r="B14" i="3" s="1"/>
  <c r="B15" i="3" s="1"/>
  <c r="B16" i="3" s="1"/>
  <c r="B17" i="3" s="1"/>
  <c r="B18" i="3" s="1"/>
  <c r="B19" i="3" s="1"/>
  <c r="B12" i="2"/>
  <c r="B13" i="2" s="1"/>
  <c r="B14" i="2" s="1"/>
  <c r="B15" i="2" s="1"/>
  <c r="B16" i="2" s="1"/>
  <c r="B17" i="2" s="1"/>
  <c r="B18" i="2" s="1"/>
  <c r="B19" i="2" s="1"/>
  <c r="Q46" i="6"/>
  <c r="F50" i="6"/>
  <c r="O46" i="6"/>
  <c r="AG35" i="2"/>
  <c r="O37" i="6"/>
  <c r="Q40" i="6"/>
  <c r="Q38" i="6"/>
  <c r="Q37" i="6"/>
  <c r="Q42" i="6"/>
  <c r="Q29" i="6"/>
  <c r="Q19" i="6"/>
  <c r="Q39" i="6"/>
  <c r="Q34" i="6"/>
  <c r="Q45" i="6"/>
  <c r="O40" i="6"/>
  <c r="F34" i="6"/>
  <c r="F19" i="6"/>
  <c r="F58" i="6"/>
  <c r="F14" i="6"/>
  <c r="F55" i="6"/>
  <c r="F47" i="6"/>
  <c r="F27" i="6"/>
  <c r="F37" i="6"/>
  <c r="F48" i="6"/>
  <c r="D34" i="6"/>
  <c r="AH35" i="2"/>
  <c r="AE35" i="2"/>
  <c r="AD35" i="2"/>
  <c r="AC35" i="2"/>
  <c r="AB35" i="2"/>
  <c r="AA35" i="2"/>
  <c r="Z35" i="2"/>
  <c r="B10" i="1"/>
  <c r="H9" i="1"/>
  <c r="H10" i="1" s="1"/>
  <c r="Q32" i="6"/>
  <c r="Q49" i="6"/>
  <c r="Q61" i="6"/>
  <c r="Q60" i="6"/>
  <c r="Q15" i="6"/>
  <c r="Q11" i="6"/>
  <c r="Q16" i="6"/>
  <c r="Q48" i="6"/>
  <c r="Q10" i="6"/>
  <c r="Q22" i="6"/>
  <c r="Q27" i="6"/>
  <c r="Q24" i="6"/>
  <c r="Q14" i="6"/>
  <c r="Q13" i="6"/>
  <c r="Q30" i="6"/>
  <c r="Q17" i="6"/>
  <c r="Q21" i="6"/>
  <c r="F20" i="6"/>
  <c r="F24" i="6"/>
  <c r="F25" i="6"/>
  <c r="F59" i="6"/>
  <c r="F41" i="6"/>
  <c r="F45" i="6"/>
  <c r="F62" i="6"/>
  <c r="F16" i="6"/>
  <c r="F46" i="6"/>
  <c r="F42" i="6"/>
  <c r="F11" i="6"/>
  <c r="F44" i="6"/>
  <c r="F38" i="6"/>
  <c r="F32" i="6"/>
  <c r="F28" i="6"/>
  <c r="F12" i="6"/>
  <c r="F26" i="6"/>
  <c r="F53" i="6"/>
  <c r="Q64" i="6"/>
  <c r="Q26" i="6"/>
  <c r="Q12" i="6"/>
  <c r="O64" i="6"/>
  <c r="F36" i="6"/>
  <c r="D36" i="6"/>
  <c r="F30" i="6"/>
  <c r="F63" i="6"/>
  <c r="Y35" i="2"/>
  <c r="W35" i="2"/>
  <c r="Q11" i="3"/>
  <c r="E30" i="3"/>
  <c r="D12" i="5" s="1"/>
  <c r="I36" i="6" l="1"/>
  <c r="H11" i="1"/>
  <c r="T55" i="6"/>
  <c r="I22" i="6"/>
  <c r="T57" i="6"/>
  <c r="I13" i="6"/>
  <c r="I34" i="6"/>
  <c r="T64" i="6"/>
  <c r="T46" i="6"/>
  <c r="T62" i="6"/>
  <c r="T40" i="6"/>
  <c r="T37" i="6"/>
  <c r="I29" i="6"/>
  <c r="O26" i="6"/>
  <c r="T26" i="6" s="1"/>
  <c r="O25" i="6"/>
  <c r="T25" i="6" s="1"/>
  <c r="D61" i="6"/>
  <c r="I61" i="6" s="1"/>
  <c r="D49" i="6"/>
  <c r="I49" i="6" s="1"/>
  <c r="O20" i="6"/>
  <c r="T20" i="6" s="1"/>
  <c r="B20" i="2"/>
  <c r="B21" i="2"/>
  <c r="B22" i="2" s="1"/>
  <c r="B23" i="2" s="1"/>
  <c r="B24" i="2" s="1"/>
  <c r="B25" i="2" s="1"/>
  <c r="B26" i="2" s="1"/>
  <c r="B27" i="2" s="1"/>
  <c r="B28" i="2" s="1"/>
  <c r="O41" i="6"/>
  <c r="T41" i="6" s="1"/>
  <c r="O38" i="6"/>
  <c r="T38" i="6" s="1"/>
  <c r="D64" i="6"/>
  <c r="I64" i="6" s="1"/>
  <c r="D19" i="6"/>
  <c r="I19" i="6" s="1"/>
  <c r="B20" i="3"/>
  <c r="B21" i="3"/>
  <c r="B22" i="3" s="1"/>
  <c r="D58" i="6"/>
  <c r="I58" i="6" s="1"/>
  <c r="AI35" i="2"/>
  <c r="AF35" i="2"/>
  <c r="O42" i="6"/>
  <c r="T42" i="6" s="1"/>
  <c r="O19" i="6"/>
  <c r="T19" i="6" s="1"/>
  <c r="D55" i="6"/>
  <c r="I55" i="6" s="1"/>
  <c r="D14" i="6"/>
  <c r="I14" i="6" s="1"/>
  <c r="O29" i="6"/>
  <c r="T29" i="6" s="1"/>
  <c r="D50" i="6"/>
  <c r="I50" i="6" s="1"/>
  <c r="D37" i="6"/>
  <c r="I37" i="6" s="1"/>
  <c r="O45" i="6"/>
  <c r="T45" i="6" s="1"/>
  <c r="D48" i="6"/>
  <c r="I48" i="6" s="1"/>
  <c r="D47" i="6"/>
  <c r="I47" i="6" s="1"/>
  <c r="O34" i="6"/>
  <c r="T34" i="6" s="1"/>
  <c r="O39" i="6"/>
  <c r="T39" i="6" s="1"/>
  <c r="D27" i="6"/>
  <c r="I27" i="6" s="1"/>
  <c r="D30" i="6"/>
  <c r="I30" i="6" s="1"/>
  <c r="O12" i="6"/>
  <c r="T12" i="6" s="1"/>
  <c r="D63" i="6"/>
  <c r="I63" i="6" s="1"/>
  <c r="E34" i="3"/>
  <c r="Q18" i="6"/>
  <c r="Q66" i="6" s="1"/>
  <c r="Q23" i="6"/>
  <c r="J15" i="9"/>
  <c r="J12" i="9"/>
  <c r="J13" i="9"/>
  <c r="J16" i="9"/>
  <c r="H12" i="1" l="1"/>
  <c r="F15" i="6"/>
  <c r="F66" i="6" s="1"/>
  <c r="B11" i="1"/>
  <c r="G32" i="3"/>
  <c r="F13" i="5" s="1"/>
  <c r="M13" i="5" s="1"/>
  <c r="D30" i="3"/>
  <c r="D11" i="5" s="1"/>
  <c r="J8" i="9"/>
  <c r="J17" i="9"/>
  <c r="J14" i="9"/>
  <c r="J9" i="9"/>
  <c r="J20" i="5"/>
  <c r="H20" i="5"/>
  <c r="M16" i="5"/>
  <c r="I9" i="1"/>
  <c r="I10" i="1" s="1"/>
  <c r="I11" i="1" l="1"/>
  <c r="J10" i="1"/>
  <c r="H13" i="1"/>
  <c r="D28" i="6"/>
  <c r="I28" i="6" s="1"/>
  <c r="O13" i="6"/>
  <c r="T13" i="6" s="1"/>
  <c r="D62" i="6"/>
  <c r="I62" i="6" s="1"/>
  <c r="O18" i="6"/>
  <c r="T18" i="6" s="1"/>
  <c r="O24" i="6"/>
  <c r="D38" i="6"/>
  <c r="D44" i="6"/>
  <c r="I44" i="6" s="1"/>
  <c r="O27" i="6"/>
  <c r="T27" i="6" s="1"/>
  <c r="D11" i="6"/>
  <c r="O22" i="6"/>
  <c r="T22" i="6" s="1"/>
  <c r="O17" i="6"/>
  <c r="D26" i="6"/>
  <c r="I26" i="6" s="1"/>
  <c r="D42" i="6"/>
  <c r="I42" i="6" s="1"/>
  <c r="O10" i="6"/>
  <c r="D24" i="6"/>
  <c r="I24" i="6" s="1"/>
  <c r="O49" i="6"/>
  <c r="T49" i="6" s="1"/>
  <c r="O11" i="6"/>
  <c r="T11" i="6" s="1"/>
  <c r="D45" i="6"/>
  <c r="I45" i="6" s="1"/>
  <c r="D59" i="6"/>
  <c r="I59" i="6" s="1"/>
  <c r="O60" i="6"/>
  <c r="T60" i="6" s="1"/>
  <c r="D25" i="6"/>
  <c r="I25" i="6" s="1"/>
  <c r="O61" i="6"/>
  <c r="T61" i="6" s="1"/>
  <c r="O30" i="6"/>
  <c r="T30" i="6" s="1"/>
  <c r="D12" i="6"/>
  <c r="O48" i="6"/>
  <c r="T48" i="6" s="1"/>
  <c r="D46" i="6"/>
  <c r="I46" i="6" s="1"/>
  <c r="O32" i="6"/>
  <c r="T32" i="6" s="1"/>
  <c r="D20" i="6"/>
  <c r="I20" i="6" s="1"/>
  <c r="D32" i="6"/>
  <c r="I32" i="6" s="1"/>
  <c r="O14" i="6"/>
  <c r="T14" i="6" s="1"/>
  <c r="O15" i="6"/>
  <c r="T15" i="6" s="1"/>
  <c r="D41" i="6"/>
  <c r="I41" i="6" s="1"/>
  <c r="D53" i="6"/>
  <c r="I53" i="6" s="1"/>
  <c r="O21" i="6"/>
  <c r="T21" i="6" s="1"/>
  <c r="O16" i="6"/>
  <c r="T16" i="6" s="1"/>
  <c r="D16" i="6"/>
  <c r="I16" i="6" s="1"/>
  <c r="D34" i="3"/>
  <c r="M11" i="5"/>
  <c r="G34" i="3"/>
  <c r="D15" i="6"/>
  <c r="I15" i="6" s="1"/>
  <c r="O23" i="6"/>
  <c r="T23" i="6" s="1"/>
  <c r="D35" i="2"/>
  <c r="K35" i="2"/>
  <c r="I35" i="2"/>
  <c r="T35" i="2"/>
  <c r="V35" i="2"/>
  <c r="U35" i="2"/>
  <c r="M35" i="2"/>
  <c r="G35" i="2"/>
  <c r="Q35" i="2"/>
  <c r="N35" i="2"/>
  <c r="P35" i="2"/>
  <c r="S35" i="2"/>
  <c r="B12" i="1"/>
  <c r="O35" i="2"/>
  <c r="F35" i="2"/>
  <c r="R35" i="2"/>
  <c r="L35" i="2"/>
  <c r="J35" i="2"/>
  <c r="H35" i="2"/>
  <c r="E35" i="2"/>
  <c r="F20" i="5"/>
  <c r="Q32" i="3"/>
  <c r="Q30" i="3"/>
  <c r="J9" i="1"/>
  <c r="T10" i="6" l="1"/>
  <c r="T66" i="6" s="1"/>
  <c r="O66" i="6"/>
  <c r="D66" i="6"/>
  <c r="T24" i="6"/>
  <c r="I38" i="6"/>
  <c r="H14" i="1"/>
  <c r="B13" i="1"/>
  <c r="B14" i="1" s="1"/>
  <c r="B15" i="1" s="1"/>
  <c r="I12" i="1"/>
  <c r="J11" i="1"/>
  <c r="I11" i="6"/>
  <c r="I12" i="6"/>
  <c r="T17" i="6"/>
  <c r="D20" i="5"/>
  <c r="Q34" i="3"/>
  <c r="M12" i="5"/>
  <c r="M20" i="5" s="1"/>
  <c r="I10" i="6"/>
  <c r="I66" i="6" l="1"/>
  <c r="B16" i="1"/>
  <c r="B17" i="1" s="1"/>
  <c r="B18" i="1" s="1"/>
  <c r="I13" i="1"/>
  <c r="J12" i="1"/>
  <c r="H15" i="1"/>
  <c r="B19" i="1"/>
  <c r="B20" i="1" s="1"/>
  <c r="B21" i="1" s="1"/>
  <c r="H16" i="1" l="1"/>
  <c r="I14" i="1"/>
  <c r="J13" i="1"/>
  <c r="B22" i="1"/>
  <c r="J10" i="9"/>
  <c r="B24" i="1" l="1"/>
  <c r="B25" i="1" s="1"/>
  <c r="I15" i="1"/>
  <c r="J14" i="1"/>
  <c r="H17" i="1"/>
  <c r="H18" i="1" l="1"/>
  <c r="I16" i="1"/>
  <c r="J15" i="1"/>
  <c r="I17" i="1" l="1"/>
  <c r="J16" i="1"/>
  <c r="H19" i="1"/>
  <c r="H20" i="1" l="1"/>
  <c r="I18" i="1"/>
  <c r="J17" i="1"/>
  <c r="I19" i="1" l="1"/>
  <c r="J18" i="1"/>
  <c r="I20" i="1" l="1"/>
  <c r="J20" i="1" s="1"/>
  <c r="J19" i="1"/>
</calcChain>
</file>

<file path=xl/sharedStrings.xml><?xml version="1.0" encoding="utf-8"?>
<sst xmlns="http://schemas.openxmlformats.org/spreadsheetml/2006/main" count="408" uniqueCount="188">
  <si>
    <t>Date</t>
  </si>
  <si>
    <t>Competition</t>
  </si>
  <si>
    <t>Opponents</t>
  </si>
  <si>
    <t>Venue</t>
  </si>
  <si>
    <t>For</t>
  </si>
  <si>
    <t>Against</t>
  </si>
  <si>
    <t>Burnbrae</t>
  </si>
  <si>
    <t>Match Score</t>
  </si>
  <si>
    <t>Cumulative</t>
  </si>
  <si>
    <t>Points</t>
  </si>
  <si>
    <t>Difference</t>
  </si>
  <si>
    <t>Appearances</t>
  </si>
  <si>
    <t>Tries</t>
  </si>
  <si>
    <t>Con</t>
  </si>
  <si>
    <t>Points scored</t>
  </si>
  <si>
    <t>Tries scored</t>
  </si>
  <si>
    <t>Conversions</t>
  </si>
  <si>
    <t>Penalty Try</t>
  </si>
  <si>
    <t>Teams</t>
  </si>
  <si>
    <t>Results</t>
  </si>
  <si>
    <t>Appearances - starting</t>
  </si>
  <si>
    <t>Appearances - replacement</t>
  </si>
  <si>
    <t>Penalty</t>
  </si>
  <si>
    <t>Goals</t>
  </si>
  <si>
    <t>Dropped</t>
  </si>
  <si>
    <t>Total</t>
  </si>
  <si>
    <t>Scorers by match</t>
  </si>
  <si>
    <t>Scorers by name</t>
  </si>
  <si>
    <t>Appearances by name</t>
  </si>
  <si>
    <t>Starting XV</t>
  </si>
  <si>
    <t>Replacement</t>
  </si>
  <si>
    <t>Played</t>
  </si>
  <si>
    <t>Won</t>
  </si>
  <si>
    <t>Drawn</t>
  </si>
  <si>
    <t>Lost</t>
  </si>
  <si>
    <t>Try</t>
  </si>
  <si>
    <t>Losing</t>
  </si>
  <si>
    <t>Bonus Points</t>
  </si>
  <si>
    <t>Match Total</t>
  </si>
  <si>
    <t>Player of The Match</t>
  </si>
  <si>
    <t>Player of</t>
  </si>
  <si>
    <t>The Match</t>
  </si>
  <si>
    <t>hat-trick</t>
  </si>
  <si>
    <t>Try Hat-tricks</t>
  </si>
  <si>
    <t>Total Appearances</t>
  </si>
  <si>
    <t>Season 2022/2023</t>
  </si>
  <si>
    <t>Hillhead Jordanhill</t>
  </si>
  <si>
    <t>Hughenden</t>
  </si>
  <si>
    <t>Greenock Wanderers</t>
  </si>
  <si>
    <t>Fort Matilda</t>
  </si>
  <si>
    <t>Allan Glen's</t>
  </si>
  <si>
    <t>Whitecraigs</t>
  </si>
  <si>
    <t>West Lodge</t>
  </si>
  <si>
    <t>Bishopbriggs</t>
  </si>
  <si>
    <t>West of Scotland Second XV</t>
  </si>
  <si>
    <t>Grant Robertson</t>
  </si>
  <si>
    <t>Lucas Deans</t>
  </si>
  <si>
    <t>Stefan Birkmyre</t>
  </si>
  <si>
    <t>John Brand</t>
  </si>
  <si>
    <t>Reiss Drain</t>
  </si>
  <si>
    <t>Rory Duncan</t>
  </si>
  <si>
    <t>Callum Godber</t>
  </si>
  <si>
    <t>Stuart Macdonald</t>
  </si>
  <si>
    <t>Craig Bain</t>
  </si>
  <si>
    <t>Lewis Howick</t>
  </si>
  <si>
    <t>Cameron McKay</t>
  </si>
  <si>
    <t>Brodie Buchanan</t>
  </si>
  <si>
    <t>Graeme Wallace</t>
  </si>
  <si>
    <t>Jack McCallum</t>
  </si>
  <si>
    <t>Owen Hourston</t>
  </si>
  <si>
    <t>Allan Snedden</t>
  </si>
  <si>
    <t>Dylan Dawson</t>
  </si>
  <si>
    <t>Matthew Crabbe</t>
  </si>
  <si>
    <t>Lyall Cardiff</t>
  </si>
  <si>
    <t>Martin Wallace</t>
  </si>
  <si>
    <t>Adam Dudziak</t>
  </si>
  <si>
    <t>Alex Fisken</t>
  </si>
  <si>
    <t>Robertson Grant</t>
  </si>
  <si>
    <t>Deans Lucas</t>
  </si>
  <si>
    <t>Birkmyre Stefan</t>
  </si>
  <si>
    <t>Brand John</t>
  </si>
  <si>
    <t>Drain Reiss</t>
  </si>
  <si>
    <t>Duncan Rory</t>
  </si>
  <si>
    <t>Godber Callum</t>
  </si>
  <si>
    <t>Macdonald Stuart</t>
  </si>
  <si>
    <t>Bain Craig</t>
  </si>
  <si>
    <t>Howick Lewis</t>
  </si>
  <si>
    <t>McKay Cameron</t>
  </si>
  <si>
    <t>Buchanan Brodie</t>
  </si>
  <si>
    <t>Wallace Graeme</t>
  </si>
  <si>
    <t>McCallum Jack</t>
  </si>
  <si>
    <t>Hourston Owen</t>
  </si>
  <si>
    <t>Snedden Allan</t>
  </si>
  <si>
    <t>Dawson Dylan</t>
  </si>
  <si>
    <t>Crabbe Matthew</t>
  </si>
  <si>
    <t>Cardiff Lyall</t>
  </si>
  <si>
    <t>Wallace Martin</t>
  </si>
  <si>
    <t>Dudziak Adam</t>
  </si>
  <si>
    <t>Fisken Alex</t>
  </si>
  <si>
    <t>GHK Students</t>
  </si>
  <si>
    <t>Old Anniesland</t>
  </si>
  <si>
    <t>Marr 3rd XV</t>
  </si>
  <si>
    <t>Fullarton Park</t>
  </si>
  <si>
    <t>East Kilbride</t>
  </si>
  <si>
    <t>Lenzie</t>
  </si>
  <si>
    <t>GHA Lions</t>
  </si>
  <si>
    <t>Braidholm</t>
  </si>
  <si>
    <t>Torrance House</t>
  </si>
  <si>
    <t>Viewfield</t>
  </si>
  <si>
    <t>West Reserve League League Division 2</t>
  </si>
  <si>
    <t>West Reserve League Division 2</t>
  </si>
  <si>
    <t>Jordan Mitchell</t>
  </si>
  <si>
    <t>Connor Fleming</t>
  </si>
  <si>
    <t>Calum Don</t>
  </si>
  <si>
    <t>Adam Mitchell</t>
  </si>
  <si>
    <t>Callum Rutherford</t>
  </si>
  <si>
    <t>Fraser Brand</t>
  </si>
  <si>
    <t>Craig Simpson</t>
  </si>
  <si>
    <t>Luke Cameron</t>
  </si>
  <si>
    <t>Gordon Ferguson</t>
  </si>
  <si>
    <t>Mitchell Jordan</t>
  </si>
  <si>
    <t>Fleming Connor</t>
  </si>
  <si>
    <t>Don Calum</t>
  </si>
  <si>
    <t>Mitchell Adam</t>
  </si>
  <si>
    <t>Rutherford Callum</t>
  </si>
  <si>
    <t>Brand Fraser</t>
  </si>
  <si>
    <t>Simpson Craig</t>
  </si>
  <si>
    <t>Cameron Luke</t>
  </si>
  <si>
    <t>Ferguson Gordon</t>
  </si>
  <si>
    <t>Stuart Murray</t>
  </si>
  <si>
    <t>Murray Stuart</t>
  </si>
  <si>
    <t>Jack Williamson</t>
  </si>
  <si>
    <t>Williamson Jack</t>
  </si>
  <si>
    <t>Benjamin Bowman</t>
  </si>
  <si>
    <t>Bowman Benjamin</t>
  </si>
  <si>
    <t>Drake Connor</t>
  </si>
  <si>
    <t>Connor Drake</t>
  </si>
  <si>
    <t>Mark Cobain</t>
  </si>
  <si>
    <t>Cobain Mark</t>
  </si>
  <si>
    <t>Opposition did not fulfil fixture</t>
  </si>
  <si>
    <t>Hillhead-Jordanhill</t>
  </si>
  <si>
    <t>Adeeb Talghari</t>
  </si>
  <si>
    <t>Tino Mudoti</t>
  </si>
  <si>
    <t>Talghari Adeeb</t>
  </si>
  <si>
    <t>Mudoti Tino</t>
  </si>
  <si>
    <t>Ronan Southcott</t>
  </si>
  <si>
    <t>Rowland Osii</t>
  </si>
  <si>
    <t>Southcott Ronan</t>
  </si>
  <si>
    <t>Osii Rowland</t>
  </si>
  <si>
    <t>Calum Gray</t>
  </si>
  <si>
    <t>Lewis Austin</t>
  </si>
  <si>
    <t>Gray Calum</t>
  </si>
  <si>
    <t>Austin Lewis</t>
  </si>
  <si>
    <t>West of Scotland 2nd XV</t>
  </si>
  <si>
    <t>Hillhead Jordanhill 2nd XV</t>
  </si>
  <si>
    <t>Whitecraigs 2nd XV</t>
  </si>
  <si>
    <t>Greenock Wanderers 2nd XV</t>
  </si>
  <si>
    <t>Lenzie 2nd XV</t>
  </si>
  <si>
    <t>Allan Glen's 2nd XV</t>
  </si>
  <si>
    <t>East Kilbride 2nd XV</t>
  </si>
  <si>
    <t>N /A</t>
  </si>
  <si>
    <t>Burke Matt</t>
  </si>
  <si>
    <t>Matt Burke</t>
  </si>
  <si>
    <t>Robertson Mark</t>
  </si>
  <si>
    <t>Mark Robertson</t>
  </si>
  <si>
    <t>Finlayson Cammy</t>
  </si>
  <si>
    <t>Cammy Finlayson</t>
  </si>
  <si>
    <t>Duncan Gordon</t>
  </si>
  <si>
    <t>Gordon Duncan</t>
  </si>
  <si>
    <t>Gabriele Piccione</t>
  </si>
  <si>
    <t>Piccione Gabriele</t>
  </si>
  <si>
    <t>Shaheen Yousuf</t>
  </si>
  <si>
    <t>Yousuf Shaheen</t>
  </si>
  <si>
    <t>Cowan Ruairidh</t>
  </si>
  <si>
    <t>Ruairidh Cowan</t>
  </si>
  <si>
    <t>Dunford Adam</t>
  </si>
  <si>
    <t>Adam Dunford</t>
  </si>
  <si>
    <t>Little Andrew</t>
  </si>
  <si>
    <t>Andrew Little</t>
  </si>
  <si>
    <t>Cairns Matthew</t>
  </si>
  <si>
    <t>Matthew Cairns</t>
  </si>
  <si>
    <t>Clark Hamish</t>
  </si>
  <si>
    <t>Hamish Clark</t>
  </si>
  <si>
    <t>Hamilton Fraser</t>
  </si>
  <si>
    <t>Fraser Hamilton</t>
  </si>
  <si>
    <t>Sikora Oliwer</t>
  </si>
  <si>
    <t>Oliwer Sikora</t>
  </si>
  <si>
    <t>As at 11 March,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</si>
</sst>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_);[Red]\(0\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" fontId="5" fillId="0" borderId="0" xfId="0" applyNumberFormat="1" applyFont="1"/>
    <xf numFmtId="165" fontId="5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1" fontId="4" fillId="3" borderId="0" xfId="0" applyNumberFormat="1" applyFont="1" applyFill="1"/>
    <xf numFmtId="1" fontId="4" fillId="0" borderId="1" xfId="0" applyNumberFormat="1" applyFont="1" applyBorder="1"/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1" fontId="10" fillId="0" borderId="0" xfId="0" applyNumberFormat="1" applyFont="1"/>
    <xf numFmtId="164" fontId="10" fillId="0" borderId="0" xfId="0" applyNumberFormat="1" applyFont="1"/>
    <xf numFmtId="0" fontId="9" fillId="0" borderId="0" xfId="0" applyFont="1"/>
    <xf numFmtId="0" fontId="4" fillId="2" borderId="0" xfId="0" applyFont="1" applyFill="1"/>
    <xf numFmtId="165" fontId="4" fillId="0" borderId="0" xfId="0" applyNumberFormat="1" applyFont="1"/>
    <xf numFmtId="0" fontId="11" fillId="0" borderId="0" xfId="0" applyFont="1"/>
    <xf numFmtId="0" fontId="12" fillId="0" borderId="0" xfId="0" applyFont="1"/>
    <xf numFmtId="164" fontId="4" fillId="0" borderId="0" xfId="0" applyNumberFormat="1" applyFont="1" applyAlignment="1">
      <alignment horizontal="left"/>
    </xf>
    <xf numFmtId="1" fontId="4" fillId="5" borderId="0" xfId="0" applyNumberFormat="1" applyFont="1" applyFill="1"/>
    <xf numFmtId="1" fontId="4" fillId="5" borderId="1" xfId="0" applyNumberFormat="1" applyFont="1" applyFill="1" applyBorder="1"/>
    <xf numFmtId="0" fontId="3" fillId="0" borderId="0" xfId="0" applyFont="1" applyAlignment="1">
      <alignment textRotation="90"/>
    </xf>
    <xf numFmtId="0" fontId="3" fillId="5" borderId="0" xfId="0" applyFont="1" applyFill="1" applyAlignment="1">
      <alignment textRotation="90"/>
    </xf>
    <xf numFmtId="164" fontId="4" fillId="4" borderId="0" xfId="0" applyNumberFormat="1" applyFont="1" applyFill="1"/>
    <xf numFmtId="0" fontId="4" fillId="4" borderId="0" xfId="0" applyFont="1" applyFill="1"/>
    <xf numFmtId="164" fontId="4" fillId="2" borderId="0" xfId="0" applyNumberFormat="1" applyFont="1" applyFill="1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4" fillId="4" borderId="0" xfId="0" applyNumberFormat="1" applyFont="1" applyFill="1"/>
    <xf numFmtId="1" fontId="4" fillId="2" borderId="0" xfId="0" applyNumberFormat="1" applyFont="1" applyFill="1"/>
    <xf numFmtId="0" fontId="13" fillId="0" borderId="0" xfId="0" applyFont="1"/>
    <xf numFmtId="10" fontId="4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14C9-24BC-4BE7-9CFA-8DDF3130DDAC}">
  <dimension ref="A1:P67"/>
  <sheetViews>
    <sheetView topLeftCell="A2" workbookViewId="0">
      <selection activeCell="C31" sqref="C31"/>
    </sheetView>
  </sheetViews>
  <sheetFormatPr baseColWidth="10" defaultColWidth="8.83203125" defaultRowHeight="21" x14ac:dyDescent="0.25"/>
  <cols>
    <col min="1" max="1" width="9.33203125" style="6" bestFit="1" customWidth="1"/>
    <col min="2" max="2" width="37" style="6" bestFit="1" customWidth="1"/>
    <col min="3" max="3" width="45.1640625" style="6" bestFit="1" customWidth="1"/>
    <col min="4" max="4" width="27.33203125" style="6" bestFit="1" customWidth="1"/>
    <col min="5" max="5" width="31.1640625" style="6" bestFit="1" customWidth="1"/>
    <col min="6" max="7" width="9.1640625" style="6" bestFit="1" customWidth="1"/>
    <col min="8" max="8" width="9.33203125" style="6" bestFit="1" customWidth="1"/>
    <col min="9" max="9" width="9.6640625" style="6" bestFit="1" customWidth="1"/>
    <col min="10" max="10" width="12.83203125" style="6" bestFit="1" customWidth="1"/>
    <col min="11" max="11" width="8.83203125" style="6"/>
    <col min="12" max="13" width="9" style="6" bestFit="1" customWidth="1"/>
    <col min="14" max="14" width="35.1640625" style="21" bestFit="1" customWidth="1"/>
    <col min="15" max="16" width="8.83203125" style="21"/>
  </cols>
  <sheetData>
    <row r="1" spans="1:16" ht="24" x14ac:dyDescent="0.3">
      <c r="A1" s="28" t="s">
        <v>54</v>
      </c>
    </row>
    <row r="2" spans="1:16" ht="24" x14ac:dyDescent="0.3">
      <c r="A2" s="29"/>
    </row>
    <row r="3" spans="1:16" ht="24" x14ac:dyDescent="0.3">
      <c r="A3" s="28" t="s">
        <v>45</v>
      </c>
    </row>
    <row r="4" spans="1:16" ht="24" x14ac:dyDescent="0.3">
      <c r="A4" s="29"/>
    </row>
    <row r="5" spans="1:16" ht="24" x14ac:dyDescent="0.3">
      <c r="A5" s="28" t="s">
        <v>19</v>
      </c>
    </row>
    <row r="6" spans="1:16" x14ac:dyDescent="0.25">
      <c r="F6" s="48" t="s">
        <v>7</v>
      </c>
      <c r="G6" s="48"/>
      <c r="H6" s="48" t="s">
        <v>8</v>
      </c>
      <c r="I6" s="48"/>
      <c r="J6" s="17" t="s">
        <v>9</v>
      </c>
      <c r="L6" s="48" t="s">
        <v>37</v>
      </c>
      <c r="M6" s="48"/>
    </row>
    <row r="7" spans="1:16" s="1" customFormat="1" x14ac:dyDescent="0.25">
      <c r="A7" s="17"/>
      <c r="B7" s="17" t="s">
        <v>0</v>
      </c>
      <c r="C7" s="17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4</v>
      </c>
      <c r="I7" s="17" t="s">
        <v>5</v>
      </c>
      <c r="J7" s="17" t="s">
        <v>10</v>
      </c>
      <c r="K7" s="17"/>
      <c r="L7" s="17" t="s">
        <v>35</v>
      </c>
      <c r="M7" s="17" t="s">
        <v>36</v>
      </c>
      <c r="N7" s="22"/>
      <c r="O7" s="22"/>
      <c r="P7" s="22"/>
    </row>
    <row r="9" spans="1:16" x14ac:dyDescent="0.25">
      <c r="A9" s="13">
        <v>1</v>
      </c>
      <c r="B9" s="30">
        <v>44807</v>
      </c>
      <c r="C9" s="6" t="s">
        <v>109</v>
      </c>
      <c r="D9" s="6" t="s">
        <v>99</v>
      </c>
      <c r="E9" s="6" t="s">
        <v>100</v>
      </c>
      <c r="F9" s="13">
        <v>12</v>
      </c>
      <c r="G9" s="13">
        <v>38</v>
      </c>
      <c r="H9" s="13">
        <f>+F9</f>
        <v>12</v>
      </c>
      <c r="I9" s="13">
        <f>+G9</f>
        <v>38</v>
      </c>
      <c r="J9" s="27">
        <f>+H9-I9</f>
        <v>-26</v>
      </c>
    </row>
    <row r="10" spans="1:16" x14ac:dyDescent="0.25">
      <c r="A10" s="13">
        <v>2</v>
      </c>
      <c r="B10" s="30">
        <f>+B9+14</f>
        <v>44821</v>
      </c>
      <c r="C10" s="6" t="s">
        <v>109</v>
      </c>
      <c r="D10" s="6" t="s">
        <v>50</v>
      </c>
      <c r="E10" s="6" t="s">
        <v>6</v>
      </c>
      <c r="F10" s="13">
        <v>45</v>
      </c>
      <c r="G10" s="13">
        <v>17</v>
      </c>
      <c r="H10" s="13">
        <f>+H9+F10</f>
        <v>57</v>
      </c>
      <c r="I10" s="13">
        <f>+I9+G10</f>
        <v>55</v>
      </c>
      <c r="J10" s="27">
        <f>+H10-I10</f>
        <v>2</v>
      </c>
      <c r="L10" s="6">
        <v>1</v>
      </c>
    </row>
    <row r="11" spans="1:16" x14ac:dyDescent="0.25">
      <c r="A11" s="13">
        <v>3</v>
      </c>
      <c r="B11" s="30">
        <f>+B10+7</f>
        <v>44828</v>
      </c>
      <c r="C11" s="6" t="s">
        <v>109</v>
      </c>
      <c r="D11" s="6" t="s">
        <v>101</v>
      </c>
      <c r="E11" s="6" t="s">
        <v>102</v>
      </c>
      <c r="F11" s="13">
        <v>13</v>
      </c>
      <c r="G11" s="13">
        <v>10</v>
      </c>
      <c r="H11" s="13">
        <f>+H10+F11</f>
        <v>70</v>
      </c>
      <c r="I11" s="13">
        <f>+I10+G11</f>
        <v>65</v>
      </c>
      <c r="J11" s="27">
        <f>+H11-I11</f>
        <v>5</v>
      </c>
    </row>
    <row r="12" spans="1:16" x14ac:dyDescent="0.25">
      <c r="A12" s="13">
        <v>4</v>
      </c>
      <c r="B12" s="30">
        <f t="shared" ref="B12:B14" si="0">+B11+7</f>
        <v>44835</v>
      </c>
      <c r="C12" s="6" t="s">
        <v>109</v>
      </c>
      <c r="D12" s="6" t="s">
        <v>103</v>
      </c>
      <c r="E12" s="6" t="s">
        <v>6</v>
      </c>
      <c r="F12" s="13">
        <v>28</v>
      </c>
      <c r="G12" s="13">
        <v>0</v>
      </c>
      <c r="H12" s="13">
        <f t="shared" ref="H12:H15" si="1">+H11+F12</f>
        <v>98</v>
      </c>
      <c r="I12" s="13">
        <f t="shared" ref="I12:I15" si="2">+I11+G12</f>
        <v>65</v>
      </c>
      <c r="J12" s="27">
        <f t="shared" ref="J12:J15" si="3">+H12-I12</f>
        <v>33</v>
      </c>
      <c r="L12" s="6">
        <v>1</v>
      </c>
      <c r="N12" s="6" t="s">
        <v>139</v>
      </c>
    </row>
    <row r="13" spans="1:16" x14ac:dyDescent="0.25">
      <c r="A13" s="13">
        <v>5</v>
      </c>
      <c r="B13" s="30">
        <f>+B12+14</f>
        <v>44849</v>
      </c>
      <c r="C13" s="6" t="s">
        <v>109</v>
      </c>
      <c r="D13" s="6" t="s">
        <v>104</v>
      </c>
      <c r="E13" s="6" t="s">
        <v>6</v>
      </c>
      <c r="F13" s="13">
        <v>34</v>
      </c>
      <c r="G13" s="13">
        <v>5</v>
      </c>
      <c r="H13" s="13">
        <f t="shared" si="1"/>
        <v>132</v>
      </c>
      <c r="I13" s="13">
        <f t="shared" si="2"/>
        <v>70</v>
      </c>
      <c r="J13" s="27">
        <f t="shared" si="3"/>
        <v>62</v>
      </c>
      <c r="L13" s="6">
        <v>1</v>
      </c>
    </row>
    <row r="14" spans="1:16" x14ac:dyDescent="0.25">
      <c r="A14" s="13">
        <v>6</v>
      </c>
      <c r="B14" s="30">
        <f t="shared" si="0"/>
        <v>44856</v>
      </c>
      <c r="C14" s="6" t="s">
        <v>109</v>
      </c>
      <c r="D14" s="6" t="s">
        <v>51</v>
      </c>
      <c r="E14" s="6" t="s">
        <v>52</v>
      </c>
      <c r="F14" s="13">
        <v>12</v>
      </c>
      <c r="G14" s="13">
        <v>5</v>
      </c>
      <c r="H14" s="13">
        <f t="shared" si="1"/>
        <v>144</v>
      </c>
      <c r="I14" s="13">
        <f t="shared" si="2"/>
        <v>75</v>
      </c>
      <c r="J14" s="27">
        <f t="shared" si="3"/>
        <v>69</v>
      </c>
    </row>
    <row r="15" spans="1:16" x14ac:dyDescent="0.25">
      <c r="A15" s="13">
        <v>7</v>
      </c>
      <c r="B15" s="30">
        <f>+B14+7</f>
        <v>44863</v>
      </c>
      <c r="C15" s="6" t="s">
        <v>109</v>
      </c>
      <c r="D15" s="6" t="s">
        <v>105</v>
      </c>
      <c r="E15" s="6" t="s">
        <v>106</v>
      </c>
      <c r="F15" s="13">
        <v>28</v>
      </c>
      <c r="G15" s="13">
        <v>0</v>
      </c>
      <c r="H15" s="13">
        <f t="shared" si="1"/>
        <v>172</v>
      </c>
      <c r="I15" s="13">
        <f t="shared" si="2"/>
        <v>75</v>
      </c>
      <c r="J15" s="27">
        <f t="shared" si="3"/>
        <v>97</v>
      </c>
      <c r="L15" s="6">
        <v>1</v>
      </c>
      <c r="N15" s="6" t="s">
        <v>139</v>
      </c>
    </row>
    <row r="16" spans="1:16" x14ac:dyDescent="0.25">
      <c r="A16" s="13">
        <v>8</v>
      </c>
      <c r="B16" s="30">
        <f>+B15+6</f>
        <v>44869</v>
      </c>
      <c r="C16" s="6" t="s">
        <v>109</v>
      </c>
      <c r="D16" s="15" t="s">
        <v>140</v>
      </c>
      <c r="E16" s="6" t="s">
        <v>6</v>
      </c>
      <c r="F16" s="13">
        <v>7</v>
      </c>
      <c r="G16" s="13">
        <v>10</v>
      </c>
      <c r="H16" s="13">
        <f t="shared" ref="H16" si="4">+H15+F16</f>
        <v>179</v>
      </c>
      <c r="I16" s="13">
        <f t="shared" ref="I16" si="5">+I15+G16</f>
        <v>85</v>
      </c>
      <c r="J16" s="27">
        <f t="shared" ref="J16" si="6">+H16-I16</f>
        <v>94</v>
      </c>
      <c r="M16" s="6">
        <v>1</v>
      </c>
    </row>
    <row r="17" spans="1:13" x14ac:dyDescent="0.25">
      <c r="A17" s="13">
        <v>9</v>
      </c>
      <c r="B17" s="30">
        <f>+B16+8</f>
        <v>44877</v>
      </c>
      <c r="C17" s="6" t="s">
        <v>109</v>
      </c>
      <c r="D17" s="6" t="s">
        <v>99</v>
      </c>
      <c r="E17" s="6" t="s">
        <v>6</v>
      </c>
      <c r="F17" s="13">
        <v>11</v>
      </c>
      <c r="G17" s="13">
        <v>10</v>
      </c>
      <c r="H17" s="13">
        <f t="shared" ref="H17" si="7">+H16+F17</f>
        <v>190</v>
      </c>
      <c r="I17" s="13">
        <f t="shared" ref="I17" si="8">+I16+G17</f>
        <v>95</v>
      </c>
      <c r="J17" s="27">
        <f t="shared" ref="J17" si="9">+H17-I17</f>
        <v>95</v>
      </c>
    </row>
    <row r="18" spans="1:13" x14ac:dyDescent="0.25">
      <c r="A18" s="13">
        <v>10</v>
      </c>
      <c r="B18" s="30">
        <f>+B17+7</f>
        <v>44884</v>
      </c>
      <c r="C18" s="6" t="s">
        <v>109</v>
      </c>
      <c r="D18" s="6" t="s">
        <v>48</v>
      </c>
      <c r="E18" s="6" t="s">
        <v>49</v>
      </c>
      <c r="F18" s="13">
        <v>26</v>
      </c>
      <c r="G18" s="13">
        <v>30</v>
      </c>
      <c r="H18" s="13">
        <f t="shared" ref="H18" si="10">+H17+F18</f>
        <v>216</v>
      </c>
      <c r="I18" s="13">
        <f t="shared" ref="I18" si="11">+I17+G18</f>
        <v>125</v>
      </c>
      <c r="J18" s="27">
        <f t="shared" ref="J18" si="12">+H18-I18</f>
        <v>91</v>
      </c>
      <c r="L18" s="6">
        <v>1</v>
      </c>
      <c r="M18" s="6">
        <v>1</v>
      </c>
    </row>
    <row r="19" spans="1:13" x14ac:dyDescent="0.25">
      <c r="A19" s="13">
        <v>11</v>
      </c>
      <c r="B19" s="30">
        <f>+B17+14</f>
        <v>44891</v>
      </c>
      <c r="C19" s="6" t="s">
        <v>109</v>
      </c>
      <c r="D19" s="6" t="s">
        <v>48</v>
      </c>
      <c r="E19" s="6" t="s">
        <v>6</v>
      </c>
      <c r="F19" s="13">
        <v>39</v>
      </c>
      <c r="G19" s="13">
        <v>15</v>
      </c>
      <c r="H19" s="13">
        <f t="shared" ref="H19" si="13">+H18+F19</f>
        <v>255</v>
      </c>
      <c r="I19" s="13">
        <f t="shared" ref="I19" si="14">+I18+G19</f>
        <v>140</v>
      </c>
      <c r="J19" s="27">
        <f t="shared" ref="J19" si="15">+H19-I19</f>
        <v>115</v>
      </c>
      <c r="L19" s="6">
        <v>1</v>
      </c>
    </row>
    <row r="20" spans="1:13" x14ac:dyDescent="0.25">
      <c r="A20" s="13">
        <v>12</v>
      </c>
      <c r="B20" s="30">
        <f>+B19+7</f>
        <v>44898</v>
      </c>
      <c r="C20" s="6" t="s">
        <v>109</v>
      </c>
      <c r="D20" s="6" t="s">
        <v>50</v>
      </c>
      <c r="E20" s="6" t="s">
        <v>53</v>
      </c>
      <c r="F20" s="13">
        <v>55</v>
      </c>
      <c r="G20" s="13">
        <v>17</v>
      </c>
      <c r="H20" s="13">
        <f t="shared" ref="H20" si="16">+H19+F20</f>
        <v>310</v>
      </c>
      <c r="I20" s="13">
        <f t="shared" ref="I20" si="17">+I19+G20</f>
        <v>157</v>
      </c>
      <c r="J20" s="27">
        <f t="shared" ref="J20" si="18">+H20-I20</f>
        <v>153</v>
      </c>
      <c r="L20" s="6">
        <v>1</v>
      </c>
    </row>
    <row r="21" spans="1:13" x14ac:dyDescent="0.25">
      <c r="A21" s="13">
        <v>13</v>
      </c>
      <c r="B21" s="30">
        <f>+B20+35</f>
        <v>44933</v>
      </c>
      <c r="C21" s="6" t="s">
        <v>109</v>
      </c>
      <c r="D21" s="15" t="s">
        <v>140</v>
      </c>
      <c r="E21" s="6" t="s">
        <v>47</v>
      </c>
      <c r="F21" s="13">
        <v>17</v>
      </c>
      <c r="G21" s="13">
        <v>10</v>
      </c>
      <c r="H21" s="13">
        <f t="shared" ref="H21" si="19">+H20+F21</f>
        <v>327</v>
      </c>
      <c r="I21" s="13">
        <f t="shared" ref="I21" si="20">+I20+G21</f>
        <v>167</v>
      </c>
      <c r="J21" s="27">
        <f t="shared" ref="J21" si="21">+H21-I21</f>
        <v>160</v>
      </c>
    </row>
    <row r="22" spans="1:13" x14ac:dyDescent="0.25">
      <c r="A22" s="13">
        <v>14</v>
      </c>
      <c r="B22" s="30">
        <f>+B21+7</f>
        <v>44940</v>
      </c>
      <c r="C22" s="6" t="s">
        <v>109</v>
      </c>
      <c r="D22" s="15" t="s">
        <v>104</v>
      </c>
      <c r="E22" s="6" t="s">
        <v>108</v>
      </c>
      <c r="F22" s="13">
        <v>10</v>
      </c>
      <c r="G22" s="27">
        <v>28</v>
      </c>
      <c r="H22" s="13">
        <f t="shared" ref="H22" si="22">+H21+F22</f>
        <v>337</v>
      </c>
      <c r="I22" s="13">
        <f t="shared" ref="I22" si="23">+I21+G22</f>
        <v>195</v>
      </c>
      <c r="J22" s="27">
        <f t="shared" ref="J22" si="24">+H22-I22</f>
        <v>142</v>
      </c>
    </row>
    <row r="23" spans="1:13" x14ac:dyDescent="0.25">
      <c r="A23" s="13">
        <v>15</v>
      </c>
      <c r="B23" s="30">
        <f>+B22+14</f>
        <v>44954</v>
      </c>
      <c r="C23" s="6" t="s">
        <v>109</v>
      </c>
      <c r="D23" s="6" t="s">
        <v>105</v>
      </c>
      <c r="E23" s="6" t="s">
        <v>6</v>
      </c>
      <c r="F23" s="13">
        <v>22</v>
      </c>
      <c r="G23" s="27">
        <v>0</v>
      </c>
      <c r="H23" s="13">
        <f t="shared" ref="H23:H24" si="25">+H22+F23</f>
        <v>359</v>
      </c>
      <c r="I23" s="13">
        <f t="shared" ref="I23:I24" si="26">+I22+G23</f>
        <v>195</v>
      </c>
      <c r="J23" s="27">
        <f t="shared" ref="J23:J24" si="27">+H23-I23</f>
        <v>164</v>
      </c>
    </row>
    <row r="24" spans="1:13" x14ac:dyDescent="0.25">
      <c r="A24" s="13">
        <v>16</v>
      </c>
      <c r="B24" s="30">
        <f t="shared" ref="B24" si="28">+B23+7</f>
        <v>44961</v>
      </c>
      <c r="C24" s="6" t="s">
        <v>109</v>
      </c>
      <c r="D24" s="15" t="s">
        <v>101</v>
      </c>
      <c r="E24" s="6" t="s">
        <v>6</v>
      </c>
      <c r="F24" s="13">
        <v>43</v>
      </c>
      <c r="G24" s="27">
        <v>33</v>
      </c>
      <c r="H24" s="13">
        <f t="shared" si="25"/>
        <v>402</v>
      </c>
      <c r="I24" s="13">
        <f t="shared" si="26"/>
        <v>228</v>
      </c>
      <c r="J24" s="27">
        <f t="shared" si="27"/>
        <v>174</v>
      </c>
      <c r="L24" s="6">
        <v>1</v>
      </c>
    </row>
    <row r="25" spans="1:13" x14ac:dyDescent="0.25">
      <c r="A25" s="13">
        <v>17</v>
      </c>
      <c r="B25" s="30">
        <f>+B24+35</f>
        <v>44996</v>
      </c>
      <c r="C25" s="6" t="s">
        <v>109</v>
      </c>
      <c r="D25" s="6" t="s">
        <v>103</v>
      </c>
      <c r="E25" s="6" t="s">
        <v>107</v>
      </c>
      <c r="F25" s="13"/>
      <c r="G25" s="27"/>
      <c r="H25" s="13"/>
      <c r="I25" s="13"/>
      <c r="J25" s="27"/>
    </row>
    <row r="26" spans="1:13" x14ac:dyDescent="0.25">
      <c r="A26" s="13">
        <v>18</v>
      </c>
      <c r="B26" s="30">
        <f>+B25+21</f>
        <v>45017</v>
      </c>
      <c r="C26" s="6" t="s">
        <v>109</v>
      </c>
      <c r="D26" s="6" t="s">
        <v>51</v>
      </c>
      <c r="E26" s="6" t="s">
        <v>52</v>
      </c>
      <c r="F26" s="27"/>
      <c r="G26" s="27"/>
      <c r="H26" s="13"/>
      <c r="I26" s="13"/>
      <c r="J26" s="27"/>
    </row>
    <row r="27" spans="1:13" x14ac:dyDescent="0.25">
      <c r="A27" s="13"/>
      <c r="B27" s="14"/>
      <c r="F27" s="27"/>
      <c r="G27" s="27"/>
      <c r="H27" s="27"/>
      <c r="I27" s="27"/>
      <c r="J27" s="27"/>
    </row>
    <row r="28" spans="1:13" x14ac:dyDescent="0.25">
      <c r="A28" s="13"/>
      <c r="B28" s="14"/>
      <c r="F28" s="27"/>
      <c r="G28" s="27"/>
      <c r="H28" s="27"/>
      <c r="I28" s="27"/>
      <c r="J28" s="27"/>
    </row>
    <row r="29" spans="1:13" x14ac:dyDescent="0.25">
      <c r="A29" s="13"/>
      <c r="B29" s="14"/>
      <c r="F29" s="27"/>
      <c r="G29" s="27"/>
      <c r="H29" s="27"/>
      <c r="I29" s="27"/>
      <c r="J29" s="27"/>
    </row>
    <row r="30" spans="1:13" x14ac:dyDescent="0.25">
      <c r="A30" s="13"/>
      <c r="B30" s="14"/>
      <c r="F30" s="13"/>
      <c r="G30" s="13"/>
      <c r="H30" s="13"/>
      <c r="I30" s="13"/>
      <c r="J30" s="13"/>
    </row>
    <row r="31" spans="1:13" x14ac:dyDescent="0.25">
      <c r="A31" s="13"/>
      <c r="B31" s="14"/>
      <c r="F31" s="13"/>
      <c r="G31" s="13"/>
      <c r="H31" s="13"/>
      <c r="I31" s="13"/>
      <c r="J31" s="13"/>
    </row>
    <row r="32" spans="1:13" x14ac:dyDescent="0.25">
      <c r="A32" s="13"/>
      <c r="B32" s="14"/>
      <c r="F32" s="13"/>
      <c r="G32" s="13"/>
      <c r="H32" s="13"/>
      <c r="I32" s="13"/>
      <c r="J32" s="13"/>
    </row>
    <row r="33" spans="1:10" x14ac:dyDescent="0.25">
      <c r="A33" s="13"/>
      <c r="B33" s="14"/>
      <c r="F33" s="13"/>
      <c r="G33" s="13"/>
      <c r="H33" s="13"/>
      <c r="I33" s="13"/>
      <c r="J33" s="13"/>
    </row>
    <row r="34" spans="1:10" x14ac:dyDescent="0.25">
      <c r="A34" s="13"/>
      <c r="B34" s="14"/>
      <c r="F34" s="13"/>
      <c r="G34" s="13"/>
      <c r="H34" s="13"/>
      <c r="I34" s="13"/>
      <c r="J34" s="13"/>
    </row>
    <row r="35" spans="1:10" x14ac:dyDescent="0.25">
      <c r="B35" s="14"/>
      <c r="F35" s="13"/>
      <c r="G35" s="13"/>
      <c r="H35" s="13"/>
      <c r="I35" s="13"/>
      <c r="J35" s="13"/>
    </row>
    <row r="36" spans="1:10" x14ac:dyDescent="0.25">
      <c r="B36" s="14"/>
      <c r="F36" s="13"/>
      <c r="G36" s="13"/>
      <c r="H36" s="13"/>
      <c r="I36" s="13"/>
      <c r="J36" s="13"/>
    </row>
    <row r="37" spans="1:10" x14ac:dyDescent="0.25">
      <c r="B37" s="14"/>
      <c r="F37" s="13"/>
      <c r="G37" s="13"/>
      <c r="H37" s="13"/>
      <c r="I37" s="13"/>
      <c r="J37" s="13"/>
    </row>
    <row r="38" spans="1:10" x14ac:dyDescent="0.25">
      <c r="B38" s="14"/>
      <c r="F38" s="13"/>
      <c r="G38" s="13"/>
      <c r="H38" s="13"/>
      <c r="I38" s="13"/>
      <c r="J38" s="13"/>
    </row>
    <row r="39" spans="1:10" x14ac:dyDescent="0.25">
      <c r="B39" s="14"/>
      <c r="F39" s="13"/>
      <c r="G39" s="13"/>
      <c r="H39" s="13"/>
      <c r="I39" s="13"/>
      <c r="J39" s="13"/>
    </row>
    <row r="40" spans="1:10" x14ac:dyDescent="0.25">
      <c r="B40" s="14"/>
      <c r="F40" s="13"/>
      <c r="G40" s="13"/>
      <c r="H40" s="13"/>
      <c r="I40" s="13"/>
      <c r="J40" s="13"/>
    </row>
    <row r="41" spans="1:10" x14ac:dyDescent="0.25">
      <c r="B41" s="14"/>
      <c r="F41" s="13"/>
      <c r="G41" s="13"/>
      <c r="H41" s="13"/>
      <c r="I41" s="13"/>
      <c r="J41" s="13"/>
    </row>
    <row r="42" spans="1:10" x14ac:dyDescent="0.25">
      <c r="B42" s="14"/>
      <c r="F42" s="13"/>
      <c r="G42" s="13"/>
      <c r="H42" s="13"/>
      <c r="I42" s="13"/>
      <c r="J42" s="13"/>
    </row>
    <row r="43" spans="1:10" x14ac:dyDescent="0.25">
      <c r="B43" s="14"/>
      <c r="F43" s="13"/>
      <c r="G43" s="13"/>
      <c r="H43" s="13"/>
      <c r="I43" s="13"/>
      <c r="J43" s="13"/>
    </row>
    <row r="44" spans="1:10" x14ac:dyDescent="0.25">
      <c r="B44" s="14"/>
      <c r="F44" s="13"/>
      <c r="G44" s="13"/>
      <c r="H44" s="13"/>
      <c r="I44" s="13"/>
      <c r="J44" s="13"/>
    </row>
    <row r="45" spans="1:10" x14ac:dyDescent="0.25">
      <c r="B45" s="14"/>
      <c r="F45" s="13"/>
      <c r="G45" s="13"/>
      <c r="H45" s="13"/>
      <c r="I45" s="13"/>
      <c r="J45" s="13"/>
    </row>
    <row r="46" spans="1:10" x14ac:dyDescent="0.25">
      <c r="B46" s="14"/>
      <c r="F46" s="13"/>
      <c r="G46" s="13"/>
      <c r="H46" s="13"/>
      <c r="I46" s="13"/>
      <c r="J46" s="13"/>
    </row>
    <row r="47" spans="1:10" x14ac:dyDescent="0.25">
      <c r="B47" s="14"/>
      <c r="F47" s="13"/>
      <c r="G47" s="13"/>
      <c r="H47" s="13"/>
      <c r="I47" s="13"/>
      <c r="J47" s="13"/>
    </row>
    <row r="48" spans="1:10" x14ac:dyDescent="0.25">
      <c r="B48" s="14"/>
    </row>
    <row r="49" spans="2:2" x14ac:dyDescent="0.25">
      <c r="B49" s="14"/>
    </row>
    <row r="50" spans="2:2" x14ac:dyDescent="0.25">
      <c r="B50" s="14"/>
    </row>
    <row r="51" spans="2:2" x14ac:dyDescent="0.25">
      <c r="B51" s="14"/>
    </row>
    <row r="52" spans="2:2" x14ac:dyDescent="0.25">
      <c r="B52" s="14"/>
    </row>
    <row r="53" spans="2:2" x14ac:dyDescent="0.25">
      <c r="B53" s="14"/>
    </row>
    <row r="54" spans="2:2" x14ac:dyDescent="0.25">
      <c r="B54" s="14"/>
    </row>
    <row r="55" spans="2:2" x14ac:dyDescent="0.25">
      <c r="B55" s="14"/>
    </row>
    <row r="56" spans="2:2" x14ac:dyDescent="0.25">
      <c r="B56" s="14"/>
    </row>
    <row r="57" spans="2:2" x14ac:dyDescent="0.25">
      <c r="B57" s="14"/>
    </row>
    <row r="58" spans="2:2" x14ac:dyDescent="0.25">
      <c r="B58" s="14"/>
    </row>
    <row r="59" spans="2:2" x14ac:dyDescent="0.25">
      <c r="B59" s="14"/>
    </row>
    <row r="60" spans="2:2" x14ac:dyDescent="0.25">
      <c r="B60" s="14"/>
    </row>
    <row r="61" spans="2:2" x14ac:dyDescent="0.25">
      <c r="B61" s="14"/>
    </row>
    <row r="62" spans="2:2" x14ac:dyDescent="0.25">
      <c r="B62" s="14"/>
    </row>
    <row r="63" spans="2:2" x14ac:dyDescent="0.25">
      <c r="B63" s="14"/>
    </row>
    <row r="64" spans="2:2" x14ac:dyDescent="0.25">
      <c r="B64" s="14"/>
    </row>
    <row r="65" spans="2:2" x14ac:dyDescent="0.25">
      <c r="B65" s="14"/>
    </row>
    <row r="66" spans="2:2" x14ac:dyDescent="0.25">
      <c r="B66" s="14"/>
    </row>
    <row r="67" spans="2:2" x14ac:dyDescent="0.25">
      <c r="B67" s="14"/>
    </row>
  </sheetData>
  <mergeCells count="3">
    <mergeCell ref="F6:G6"/>
    <mergeCell ref="H6:I6"/>
    <mergeCell ref="L6:M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6164-51D6-4EE6-965A-45C87AD9A8BA}">
  <dimension ref="A1:BM71"/>
  <sheetViews>
    <sheetView topLeftCell="A2" workbookViewId="0">
      <selection activeCell="Z28" sqref="Z28"/>
    </sheetView>
  </sheetViews>
  <sheetFormatPr baseColWidth="10" defaultColWidth="8.83203125" defaultRowHeight="21" x14ac:dyDescent="0.25"/>
  <cols>
    <col min="1" max="1" width="9" style="21" bestFit="1" customWidth="1"/>
    <col min="2" max="2" width="33.83203125" style="21" bestFit="1" customWidth="1"/>
    <col min="3" max="3" width="31.83203125" style="6" bestFit="1" customWidth="1"/>
    <col min="4" max="58" width="5.6640625" style="6" customWidth="1"/>
    <col min="59" max="65" width="8.83203125" style="21"/>
  </cols>
  <sheetData>
    <row r="1" spans="1:65" ht="24" x14ac:dyDescent="0.3">
      <c r="A1" s="28" t="s">
        <v>54</v>
      </c>
    </row>
    <row r="2" spans="1:65" ht="24" x14ac:dyDescent="0.3">
      <c r="A2" s="29"/>
    </row>
    <row r="3" spans="1:65" ht="24" x14ac:dyDescent="0.3">
      <c r="A3" s="28" t="s">
        <v>45</v>
      </c>
    </row>
    <row r="4" spans="1:65" ht="24" x14ac:dyDescent="0.3">
      <c r="A4" s="29"/>
    </row>
    <row r="5" spans="1:65" ht="24" x14ac:dyDescent="0.3">
      <c r="A5" s="28" t="s">
        <v>18</v>
      </c>
    </row>
    <row r="9" spans="1:65" s="3" customFormat="1" ht="137" x14ac:dyDescent="0.25">
      <c r="A9" s="22"/>
      <c r="B9" s="22" t="s">
        <v>0</v>
      </c>
      <c r="C9" s="17" t="s">
        <v>2</v>
      </c>
      <c r="D9" s="33" t="s">
        <v>55</v>
      </c>
      <c r="E9" s="33" t="s">
        <v>56</v>
      </c>
      <c r="F9" s="33" t="s">
        <v>57</v>
      </c>
      <c r="G9" s="33" t="s">
        <v>58</v>
      </c>
      <c r="H9" s="33" t="s">
        <v>59</v>
      </c>
      <c r="I9" s="33" t="s">
        <v>60</v>
      </c>
      <c r="J9" s="33" t="s">
        <v>61</v>
      </c>
      <c r="K9" s="33" t="s">
        <v>62</v>
      </c>
      <c r="L9" s="33" t="s">
        <v>63</v>
      </c>
      <c r="M9" s="33" t="s">
        <v>64</v>
      </c>
      <c r="N9" s="33" t="s">
        <v>65</v>
      </c>
      <c r="O9" s="33" t="s">
        <v>66</v>
      </c>
      <c r="P9" s="33" t="s">
        <v>67</v>
      </c>
      <c r="Q9" s="33" t="s">
        <v>68</v>
      </c>
      <c r="R9" s="33" t="s">
        <v>69</v>
      </c>
      <c r="S9" s="33" t="s">
        <v>70</v>
      </c>
      <c r="T9" s="33" t="s">
        <v>71</v>
      </c>
      <c r="U9" s="33" t="s">
        <v>72</v>
      </c>
      <c r="V9" s="33" t="s">
        <v>73</v>
      </c>
      <c r="W9" s="33" t="s">
        <v>74</v>
      </c>
      <c r="X9" s="33" t="s">
        <v>75</v>
      </c>
      <c r="Y9" s="33" t="s">
        <v>76</v>
      </c>
      <c r="Z9" s="33" t="s">
        <v>111</v>
      </c>
      <c r="AA9" s="33" t="s">
        <v>112</v>
      </c>
      <c r="AB9" s="33" t="s">
        <v>113</v>
      </c>
      <c r="AC9" s="33" t="s">
        <v>114</v>
      </c>
      <c r="AD9" s="33" t="s">
        <v>115</v>
      </c>
      <c r="AE9" s="33" t="s">
        <v>116</v>
      </c>
      <c r="AF9" s="33" t="s">
        <v>117</v>
      </c>
      <c r="AG9" s="33" t="s">
        <v>118</v>
      </c>
      <c r="AH9" s="33" t="s">
        <v>119</v>
      </c>
      <c r="AI9" s="33" t="s">
        <v>129</v>
      </c>
      <c r="AJ9" s="33" t="s">
        <v>131</v>
      </c>
      <c r="AK9" s="33" t="s">
        <v>133</v>
      </c>
      <c r="AL9" s="33" t="s">
        <v>136</v>
      </c>
      <c r="AM9" s="33" t="s">
        <v>137</v>
      </c>
      <c r="AN9" s="33" t="s">
        <v>141</v>
      </c>
      <c r="AO9" s="33" t="s">
        <v>142</v>
      </c>
      <c r="AP9" s="33" t="s">
        <v>145</v>
      </c>
      <c r="AQ9" s="33" t="s">
        <v>146</v>
      </c>
      <c r="AR9" s="33" t="s">
        <v>149</v>
      </c>
      <c r="AS9" s="33" t="s">
        <v>150</v>
      </c>
      <c r="AT9" s="33" t="s">
        <v>162</v>
      </c>
      <c r="AU9" s="33" t="s">
        <v>164</v>
      </c>
      <c r="AV9" s="33" t="s">
        <v>166</v>
      </c>
      <c r="AW9" s="33" t="s">
        <v>168</v>
      </c>
      <c r="AX9" s="33" t="s">
        <v>169</v>
      </c>
      <c r="AY9" s="33" t="s">
        <v>172</v>
      </c>
      <c r="AZ9" s="33" t="s">
        <v>174</v>
      </c>
      <c r="BA9" s="33" t="s">
        <v>176</v>
      </c>
      <c r="BB9" s="33" t="s">
        <v>178</v>
      </c>
      <c r="BC9" s="33" t="s">
        <v>180</v>
      </c>
      <c r="BD9" s="33" t="s">
        <v>182</v>
      </c>
      <c r="BE9" s="33" t="s">
        <v>184</v>
      </c>
      <c r="BF9" s="33" t="s">
        <v>186</v>
      </c>
      <c r="BG9" s="25"/>
      <c r="BH9" s="25"/>
      <c r="BI9" s="25"/>
      <c r="BJ9" s="25"/>
      <c r="BK9" s="25"/>
      <c r="BL9" s="25"/>
      <c r="BM9" s="25"/>
    </row>
    <row r="11" spans="1:65" x14ac:dyDescent="0.25">
      <c r="A11" s="23">
        <v>1</v>
      </c>
      <c r="B11" s="30">
        <v>44807</v>
      </c>
      <c r="C11" s="6" t="s">
        <v>99</v>
      </c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>
        <v>6</v>
      </c>
      <c r="J11" s="6">
        <v>7</v>
      </c>
      <c r="K11" s="6">
        <v>8</v>
      </c>
      <c r="L11" s="6">
        <v>9</v>
      </c>
      <c r="M11" s="6">
        <v>10</v>
      </c>
      <c r="N11" s="6">
        <v>11</v>
      </c>
      <c r="O11" s="6">
        <v>12</v>
      </c>
      <c r="P11" s="6">
        <v>13</v>
      </c>
      <c r="Q11" s="6">
        <v>14</v>
      </c>
      <c r="R11" s="6">
        <v>15</v>
      </c>
      <c r="S11" s="6">
        <v>16</v>
      </c>
      <c r="T11" s="6">
        <v>17</v>
      </c>
      <c r="U11" s="6">
        <v>18</v>
      </c>
      <c r="V11" s="6">
        <v>19</v>
      </c>
      <c r="W11" s="6">
        <v>20</v>
      </c>
      <c r="X11" s="6">
        <v>21</v>
      </c>
      <c r="Y11" s="6">
        <v>22</v>
      </c>
    </row>
    <row r="12" spans="1:65" x14ac:dyDescent="0.25">
      <c r="A12" s="23">
        <v>2</v>
      </c>
      <c r="B12" s="30">
        <f>+B11+14</f>
        <v>44821</v>
      </c>
      <c r="C12" s="6" t="s">
        <v>50</v>
      </c>
      <c r="D12" s="6">
        <v>16</v>
      </c>
      <c r="E12" s="6">
        <v>2</v>
      </c>
      <c r="F12" s="6">
        <v>3</v>
      </c>
      <c r="H12" s="6">
        <v>19</v>
      </c>
      <c r="I12" s="6">
        <v>8</v>
      </c>
      <c r="J12" s="6">
        <v>17</v>
      </c>
      <c r="K12" s="6">
        <v>7</v>
      </c>
      <c r="L12" s="6">
        <v>21</v>
      </c>
      <c r="M12" s="6">
        <v>10</v>
      </c>
      <c r="P12" s="6">
        <v>13</v>
      </c>
      <c r="Q12" s="6">
        <v>14</v>
      </c>
      <c r="R12" s="6">
        <v>12</v>
      </c>
      <c r="W12" s="6">
        <v>15</v>
      </c>
      <c r="Z12" s="6">
        <v>1</v>
      </c>
      <c r="AA12" s="6">
        <v>4</v>
      </c>
      <c r="AB12" s="6">
        <v>5</v>
      </c>
      <c r="AC12" s="6">
        <v>6</v>
      </c>
      <c r="AD12" s="6">
        <v>9</v>
      </c>
      <c r="AE12" s="6">
        <v>11</v>
      </c>
      <c r="AF12" s="6">
        <v>18</v>
      </c>
      <c r="AG12" s="6">
        <v>20</v>
      </c>
      <c r="AH12" s="6">
        <v>22</v>
      </c>
    </row>
    <row r="13" spans="1:65" x14ac:dyDescent="0.25">
      <c r="A13" s="23">
        <v>3</v>
      </c>
      <c r="B13" s="30">
        <f>+B12+7</f>
        <v>44828</v>
      </c>
      <c r="C13" s="6" t="s">
        <v>101</v>
      </c>
      <c r="D13" s="6">
        <v>16</v>
      </c>
      <c r="E13" s="6">
        <v>2</v>
      </c>
      <c r="F13" s="6">
        <v>3</v>
      </c>
      <c r="G13" s="6">
        <v>8</v>
      </c>
      <c r="H13" s="6">
        <v>19</v>
      </c>
      <c r="K13" s="6">
        <v>7</v>
      </c>
      <c r="M13" s="6">
        <v>10</v>
      </c>
      <c r="P13" s="6">
        <v>13</v>
      </c>
      <c r="Q13" s="6">
        <v>11</v>
      </c>
      <c r="R13" s="6">
        <v>12</v>
      </c>
      <c r="W13" s="6">
        <v>14</v>
      </c>
      <c r="X13" s="6">
        <v>21</v>
      </c>
      <c r="AB13" s="6">
        <v>5</v>
      </c>
      <c r="AD13" s="6">
        <v>9</v>
      </c>
      <c r="AF13" s="6">
        <v>4</v>
      </c>
      <c r="AG13" s="6">
        <v>6</v>
      </c>
      <c r="AI13" s="6">
        <v>1</v>
      </c>
      <c r="AJ13" s="6">
        <v>15</v>
      </c>
      <c r="AK13" s="6">
        <v>17</v>
      </c>
      <c r="AL13" s="6">
        <v>18</v>
      </c>
      <c r="AM13" s="6">
        <v>20</v>
      </c>
    </row>
    <row r="14" spans="1:65" x14ac:dyDescent="0.25">
      <c r="A14" s="23">
        <v>4</v>
      </c>
      <c r="B14" s="30">
        <f t="shared" ref="B14" si="0">+B13+7</f>
        <v>44835</v>
      </c>
      <c r="C14" s="6" t="s">
        <v>103</v>
      </c>
      <c r="D14" s="49" t="s">
        <v>139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Y14" s="49" t="s">
        <v>139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</row>
    <row r="15" spans="1:65" x14ac:dyDescent="0.25">
      <c r="A15" s="23">
        <v>5</v>
      </c>
      <c r="B15" s="30">
        <f>+B14+14</f>
        <v>44849</v>
      </c>
      <c r="C15" s="6" t="s">
        <v>104</v>
      </c>
      <c r="D15" s="6">
        <v>1</v>
      </c>
      <c r="E15" s="6">
        <v>2</v>
      </c>
      <c r="G15" s="6">
        <v>4</v>
      </c>
      <c r="H15" s="6">
        <v>5</v>
      </c>
      <c r="I15" s="6">
        <v>7</v>
      </c>
      <c r="M15" s="6">
        <v>10</v>
      </c>
      <c r="P15" s="6">
        <v>13</v>
      </c>
      <c r="Q15" s="6">
        <v>14</v>
      </c>
      <c r="R15" s="6">
        <v>12</v>
      </c>
      <c r="S15" s="6">
        <v>17</v>
      </c>
      <c r="V15" s="6">
        <v>19</v>
      </c>
      <c r="W15" s="6">
        <v>15</v>
      </c>
      <c r="X15" s="6">
        <v>11</v>
      </c>
      <c r="AD15" s="6">
        <v>9</v>
      </c>
      <c r="AF15" s="6">
        <v>18</v>
      </c>
      <c r="AG15" s="6">
        <v>6</v>
      </c>
      <c r="AH15" s="6">
        <v>20</v>
      </c>
      <c r="AN15" s="6">
        <v>3</v>
      </c>
      <c r="AO15" s="6">
        <v>8</v>
      </c>
      <c r="AP15" s="6">
        <v>16</v>
      </c>
      <c r="AQ15" s="6">
        <v>21</v>
      </c>
    </row>
    <row r="16" spans="1:65" x14ac:dyDescent="0.25">
      <c r="A16" s="23">
        <v>6</v>
      </c>
      <c r="B16" s="30">
        <f t="shared" ref="B16" si="1">+B15+7</f>
        <v>44856</v>
      </c>
      <c r="C16" s="6" t="s">
        <v>51</v>
      </c>
      <c r="D16" s="6">
        <v>1</v>
      </c>
      <c r="E16" s="6">
        <v>2</v>
      </c>
      <c r="G16" s="6">
        <v>19</v>
      </c>
      <c r="H16" s="6">
        <v>5</v>
      </c>
      <c r="I16" s="6">
        <v>8</v>
      </c>
      <c r="K16" s="6">
        <v>7</v>
      </c>
      <c r="L16" s="6">
        <v>9</v>
      </c>
      <c r="M16" s="6">
        <v>10</v>
      </c>
      <c r="O16" s="6">
        <v>13</v>
      </c>
      <c r="Q16" s="6">
        <v>20</v>
      </c>
      <c r="R16" s="6">
        <v>12</v>
      </c>
      <c r="W16" s="6">
        <v>15</v>
      </c>
      <c r="X16" s="6">
        <v>11</v>
      </c>
      <c r="AC16" s="6">
        <v>6</v>
      </c>
      <c r="AF16" s="6">
        <v>17</v>
      </c>
      <c r="AG16" s="6">
        <v>18</v>
      </c>
      <c r="AH16" s="6">
        <v>14</v>
      </c>
      <c r="AN16" s="6">
        <v>3</v>
      </c>
      <c r="AO16" s="6">
        <v>4</v>
      </c>
      <c r="AR16" s="6">
        <v>16</v>
      </c>
      <c r="AS16" s="6">
        <v>21</v>
      </c>
    </row>
    <row r="17" spans="1:58" x14ac:dyDescent="0.25">
      <c r="A17" s="23">
        <v>7</v>
      </c>
      <c r="B17" s="30">
        <f>+B16+7</f>
        <v>44863</v>
      </c>
      <c r="C17" s="6" t="s">
        <v>105</v>
      </c>
      <c r="D17" s="49" t="s">
        <v>139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Y17" s="49" t="s">
        <v>139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</row>
    <row r="18" spans="1:58" x14ac:dyDescent="0.25">
      <c r="A18" s="23">
        <v>8</v>
      </c>
      <c r="B18" s="30">
        <f>+B17+6</f>
        <v>44869</v>
      </c>
      <c r="C18" s="15" t="s">
        <v>140</v>
      </c>
      <c r="D18" s="6">
        <v>1</v>
      </c>
      <c r="E18" s="6">
        <v>2</v>
      </c>
      <c r="G18" s="6">
        <v>19</v>
      </c>
      <c r="H18" s="6">
        <v>5</v>
      </c>
      <c r="I18" s="6">
        <v>8</v>
      </c>
      <c r="K18" s="6">
        <v>7</v>
      </c>
      <c r="L18" s="6">
        <v>9</v>
      </c>
      <c r="M18" s="6">
        <v>10</v>
      </c>
      <c r="O18" s="6">
        <v>13</v>
      </c>
      <c r="Q18" s="6">
        <v>20</v>
      </c>
      <c r="R18" s="6">
        <v>12</v>
      </c>
      <c r="W18" s="6">
        <v>15</v>
      </c>
      <c r="X18" s="6">
        <v>11</v>
      </c>
      <c r="AC18" s="6">
        <v>6</v>
      </c>
      <c r="AF18" s="6">
        <v>17</v>
      </c>
      <c r="AG18" s="6">
        <v>18</v>
      </c>
      <c r="AH18" s="6">
        <v>14</v>
      </c>
      <c r="AN18" s="6">
        <v>3</v>
      </c>
      <c r="AO18" s="6">
        <v>4</v>
      </c>
      <c r="AR18" s="6">
        <v>16</v>
      </c>
      <c r="AS18" s="6">
        <v>21</v>
      </c>
    </row>
    <row r="19" spans="1:58" x14ac:dyDescent="0.25">
      <c r="A19" s="23">
        <v>9</v>
      </c>
      <c r="B19" s="30">
        <f>+B18+8</f>
        <v>44877</v>
      </c>
      <c r="C19" s="6" t="s">
        <v>99</v>
      </c>
      <c r="D19" s="6">
        <v>1</v>
      </c>
      <c r="E19" s="6">
        <v>2</v>
      </c>
      <c r="F19" s="6">
        <v>17</v>
      </c>
      <c r="G19" s="6">
        <v>4</v>
      </c>
      <c r="H19" s="6">
        <v>7</v>
      </c>
      <c r="J19" s="6">
        <v>6</v>
      </c>
      <c r="M19" s="6">
        <v>10</v>
      </c>
      <c r="O19" s="6">
        <v>12</v>
      </c>
      <c r="Q19" s="6">
        <v>11</v>
      </c>
      <c r="U19" s="6">
        <v>14</v>
      </c>
      <c r="X19" s="6">
        <v>15</v>
      </c>
      <c r="AA19" s="6">
        <v>5</v>
      </c>
      <c r="AD19" s="6">
        <v>9</v>
      </c>
      <c r="AK19" s="6">
        <v>16</v>
      </c>
      <c r="AN19" s="6">
        <v>3</v>
      </c>
      <c r="AO19" s="6">
        <v>8</v>
      </c>
      <c r="AP19" s="6">
        <v>18</v>
      </c>
      <c r="AQ19" s="6">
        <v>13</v>
      </c>
    </row>
    <row r="20" spans="1:58" x14ac:dyDescent="0.25">
      <c r="A20" s="23">
        <v>10</v>
      </c>
      <c r="B20" s="30">
        <f>+B19+7</f>
        <v>44884</v>
      </c>
      <c r="C20" s="6" t="s">
        <v>48</v>
      </c>
      <c r="D20" s="6">
        <v>16</v>
      </c>
      <c r="E20" s="6">
        <v>2</v>
      </c>
      <c r="G20" s="6">
        <v>4</v>
      </c>
      <c r="J20" s="6">
        <v>6</v>
      </c>
      <c r="L20" s="6">
        <v>18</v>
      </c>
      <c r="M20" s="6">
        <v>10</v>
      </c>
      <c r="O20" s="6">
        <v>12</v>
      </c>
      <c r="P20" s="6">
        <v>13</v>
      </c>
      <c r="Q20" s="6">
        <v>11</v>
      </c>
      <c r="X20" s="6">
        <v>15</v>
      </c>
      <c r="AA20" s="6">
        <v>5</v>
      </c>
      <c r="AC20" s="6">
        <v>7</v>
      </c>
      <c r="AD20" s="6">
        <v>9</v>
      </c>
      <c r="AG20" s="6">
        <v>17</v>
      </c>
      <c r="AI20" s="6">
        <v>1</v>
      </c>
      <c r="AJ20" s="6">
        <v>20</v>
      </c>
      <c r="AN20" s="6">
        <v>3</v>
      </c>
      <c r="AO20" s="6">
        <v>8</v>
      </c>
      <c r="AQ20" s="6">
        <v>14</v>
      </c>
      <c r="AS20" s="6">
        <v>19</v>
      </c>
    </row>
    <row r="21" spans="1:58" x14ac:dyDescent="0.25">
      <c r="A21" s="23">
        <v>11</v>
      </c>
      <c r="B21" s="30">
        <f>+B19+14</f>
        <v>44891</v>
      </c>
      <c r="C21" s="6" t="s">
        <v>48</v>
      </c>
      <c r="D21" s="6">
        <v>1</v>
      </c>
      <c r="E21" s="6">
        <v>2</v>
      </c>
      <c r="F21" s="6">
        <v>3</v>
      </c>
      <c r="H21" s="6">
        <v>4</v>
      </c>
      <c r="I21" s="6">
        <v>8</v>
      </c>
      <c r="L21" s="6">
        <v>9</v>
      </c>
      <c r="M21" s="6">
        <v>10</v>
      </c>
      <c r="N21" s="6">
        <v>22</v>
      </c>
      <c r="P21" s="6">
        <v>13</v>
      </c>
      <c r="Q21" s="6">
        <v>14</v>
      </c>
      <c r="W21" s="6">
        <v>11</v>
      </c>
      <c r="X21" s="6">
        <v>21</v>
      </c>
      <c r="AJ21" s="6">
        <v>15</v>
      </c>
      <c r="AK21" s="6">
        <v>16</v>
      </c>
      <c r="AM21" s="6">
        <v>18</v>
      </c>
      <c r="AO21" s="6">
        <v>5</v>
      </c>
      <c r="AP21" s="6">
        <v>17</v>
      </c>
      <c r="AQ21" s="6">
        <v>19</v>
      </c>
      <c r="AT21" s="6">
        <v>6</v>
      </c>
      <c r="AU21" s="6">
        <v>7</v>
      </c>
      <c r="AV21" s="6">
        <v>12</v>
      </c>
      <c r="AW21" s="6">
        <v>20</v>
      </c>
    </row>
    <row r="22" spans="1:58" x14ac:dyDescent="0.25">
      <c r="A22" s="23">
        <v>12</v>
      </c>
      <c r="B22" s="30">
        <f>+B21+7</f>
        <v>44898</v>
      </c>
      <c r="C22" s="6" t="s">
        <v>50</v>
      </c>
      <c r="D22" s="6">
        <v>16</v>
      </c>
      <c r="E22" s="6">
        <v>2</v>
      </c>
      <c r="H22" s="6">
        <v>4</v>
      </c>
      <c r="I22" s="6">
        <v>18</v>
      </c>
      <c r="J22" s="6">
        <v>1</v>
      </c>
      <c r="K22" s="6">
        <v>19</v>
      </c>
      <c r="M22" s="6">
        <v>10</v>
      </c>
      <c r="N22" s="6">
        <v>22</v>
      </c>
      <c r="O22" s="6">
        <v>9</v>
      </c>
      <c r="P22" s="6">
        <v>13</v>
      </c>
      <c r="Q22" s="6">
        <v>14</v>
      </c>
      <c r="R22" s="6">
        <v>20</v>
      </c>
      <c r="W22" s="6">
        <v>11</v>
      </c>
      <c r="Z22" s="6">
        <v>3</v>
      </c>
      <c r="AC22" s="6">
        <v>6</v>
      </c>
      <c r="AN22" s="6">
        <v>17</v>
      </c>
      <c r="AQ22" s="6">
        <v>21</v>
      </c>
      <c r="AU22" s="6">
        <v>8</v>
      </c>
      <c r="AV22" s="6">
        <v>12</v>
      </c>
      <c r="AX22" s="6">
        <v>5</v>
      </c>
      <c r="AY22" s="6">
        <v>7</v>
      </c>
      <c r="AZ22" s="6">
        <v>15</v>
      </c>
    </row>
    <row r="23" spans="1:58" x14ac:dyDescent="0.25">
      <c r="A23" s="23">
        <v>13</v>
      </c>
      <c r="B23" s="30">
        <f>+B22+35</f>
        <v>44933</v>
      </c>
      <c r="C23" s="15" t="s">
        <v>140</v>
      </c>
      <c r="D23" s="6">
        <v>16</v>
      </c>
      <c r="I23" s="6">
        <v>8</v>
      </c>
      <c r="J23" s="6">
        <v>1</v>
      </c>
      <c r="L23" s="6">
        <v>18</v>
      </c>
      <c r="M23" s="6">
        <v>10</v>
      </c>
      <c r="O23" s="6">
        <v>9</v>
      </c>
      <c r="P23" s="6">
        <v>13</v>
      </c>
      <c r="Q23" s="6">
        <v>14</v>
      </c>
      <c r="R23" s="6">
        <v>12</v>
      </c>
      <c r="W23" s="6">
        <v>11</v>
      </c>
      <c r="AC23" s="6">
        <v>6</v>
      </c>
      <c r="AF23" s="6">
        <v>5</v>
      </c>
      <c r="AN23" s="6">
        <v>3</v>
      </c>
      <c r="AP23" s="6">
        <v>17</v>
      </c>
      <c r="AS23" s="6">
        <v>19</v>
      </c>
      <c r="AT23" s="6">
        <v>2</v>
      </c>
      <c r="AU23" s="6">
        <v>7</v>
      </c>
      <c r="BA23" s="6">
        <v>4</v>
      </c>
      <c r="BB23" s="6">
        <v>15</v>
      </c>
    </row>
    <row r="24" spans="1:58" x14ac:dyDescent="0.25">
      <c r="A24" s="23">
        <v>14</v>
      </c>
      <c r="B24" s="30">
        <f>+B23+7</f>
        <v>44940</v>
      </c>
      <c r="C24" s="15" t="s">
        <v>104</v>
      </c>
      <c r="D24" s="6">
        <v>16</v>
      </c>
      <c r="F24" s="6">
        <v>17</v>
      </c>
      <c r="H24" s="6">
        <v>7</v>
      </c>
      <c r="I24" s="6">
        <v>6</v>
      </c>
      <c r="J24" s="6">
        <v>1</v>
      </c>
      <c r="L24" s="6">
        <v>9</v>
      </c>
      <c r="O24" s="6">
        <v>12</v>
      </c>
      <c r="P24" s="6">
        <v>13</v>
      </c>
      <c r="Q24" s="6">
        <v>14</v>
      </c>
      <c r="R24" s="6">
        <v>10</v>
      </c>
      <c r="V24" s="6">
        <v>8</v>
      </c>
      <c r="W24" s="6">
        <v>15</v>
      </c>
      <c r="X24" s="6">
        <v>18</v>
      </c>
      <c r="AN24" s="6">
        <v>3</v>
      </c>
      <c r="AQ24" s="6">
        <v>11</v>
      </c>
      <c r="AS24" s="6">
        <v>19</v>
      </c>
      <c r="AT24" s="6">
        <v>2</v>
      </c>
      <c r="AX24" s="6">
        <v>5</v>
      </c>
      <c r="BA24" s="6">
        <v>4</v>
      </c>
    </row>
    <row r="25" spans="1:58" x14ac:dyDescent="0.25">
      <c r="A25" s="23">
        <v>15</v>
      </c>
      <c r="B25" s="30">
        <f>+B24+14</f>
        <v>44954</v>
      </c>
      <c r="C25" s="15" t="s">
        <v>105</v>
      </c>
      <c r="D25" s="6">
        <v>17</v>
      </c>
      <c r="G25" s="6">
        <v>4</v>
      </c>
      <c r="H25" s="6">
        <v>5</v>
      </c>
      <c r="I25" s="6">
        <v>7</v>
      </c>
      <c r="L25" s="6">
        <v>9</v>
      </c>
      <c r="O25" s="6">
        <v>12</v>
      </c>
      <c r="P25" s="6">
        <v>13</v>
      </c>
      <c r="Q25" s="6">
        <v>20</v>
      </c>
      <c r="R25" s="6">
        <v>10</v>
      </c>
      <c r="V25" s="6">
        <v>8</v>
      </c>
      <c r="W25" s="6">
        <v>15</v>
      </c>
      <c r="X25" s="6">
        <v>22</v>
      </c>
      <c r="AB25" s="6">
        <v>18</v>
      </c>
      <c r="AC25" s="6">
        <v>6</v>
      </c>
      <c r="AE25" s="6">
        <v>14</v>
      </c>
      <c r="AF25" s="6">
        <v>19</v>
      </c>
      <c r="AK25" s="6">
        <v>16</v>
      </c>
      <c r="AS25" s="6">
        <v>11</v>
      </c>
      <c r="AT25" s="6">
        <v>2</v>
      </c>
      <c r="BC25" s="6">
        <v>1</v>
      </c>
      <c r="BD25" s="6">
        <v>3</v>
      </c>
      <c r="BE25" s="6">
        <v>21</v>
      </c>
    </row>
    <row r="26" spans="1:58" x14ac:dyDescent="0.25">
      <c r="A26" s="23">
        <v>16</v>
      </c>
      <c r="B26" s="30">
        <f t="shared" ref="B26" si="2">+B25+7</f>
        <v>44961</v>
      </c>
      <c r="C26" s="15" t="s">
        <v>101</v>
      </c>
      <c r="D26" s="6">
        <v>17</v>
      </c>
      <c r="F26" s="6">
        <v>16</v>
      </c>
      <c r="H26" s="6">
        <v>5</v>
      </c>
      <c r="I26" s="6">
        <v>7</v>
      </c>
      <c r="L26" s="6">
        <v>20</v>
      </c>
      <c r="M26" s="6">
        <v>12</v>
      </c>
      <c r="O26" s="6">
        <v>9</v>
      </c>
      <c r="Q26" s="6">
        <v>14</v>
      </c>
      <c r="R26" s="6">
        <v>10</v>
      </c>
      <c r="V26" s="6">
        <v>8</v>
      </c>
      <c r="W26" s="6">
        <v>11</v>
      </c>
      <c r="X26" s="6">
        <v>22</v>
      </c>
      <c r="AB26" s="6">
        <v>19</v>
      </c>
      <c r="AC26" s="6">
        <v>6</v>
      </c>
      <c r="AF26" s="6">
        <v>18</v>
      </c>
      <c r="AQ26" s="6">
        <v>13</v>
      </c>
      <c r="AT26" s="6">
        <v>2</v>
      </c>
      <c r="AV26" s="6">
        <v>15</v>
      </c>
      <c r="AX26" s="6">
        <v>4</v>
      </c>
      <c r="BC26" s="6">
        <v>1</v>
      </c>
      <c r="BE26" s="6">
        <v>21</v>
      </c>
      <c r="BF26" s="6">
        <v>3</v>
      </c>
    </row>
    <row r="27" spans="1:58" x14ac:dyDescent="0.25">
      <c r="A27" s="23">
        <v>17</v>
      </c>
      <c r="B27" s="30">
        <f>+B26+35</f>
        <v>44996</v>
      </c>
      <c r="C27" s="15" t="s">
        <v>103</v>
      </c>
    </row>
    <row r="28" spans="1:58" x14ac:dyDescent="0.25">
      <c r="A28" s="23">
        <v>18</v>
      </c>
      <c r="B28" s="30">
        <f>+B27+21</f>
        <v>45017</v>
      </c>
      <c r="C28" s="15" t="s">
        <v>51</v>
      </c>
    </row>
    <row r="29" spans="1:58" x14ac:dyDescent="0.25">
      <c r="A29" s="23"/>
      <c r="B29" s="24"/>
    </row>
    <row r="30" spans="1:58" x14ac:dyDescent="0.25">
      <c r="A30" s="23"/>
      <c r="C30" s="35" t="s">
        <v>20</v>
      </c>
      <c r="D30" s="36">
        <f>COUNT(D11:D28)-D32</f>
        <v>6</v>
      </c>
      <c r="E30" s="36">
        <f t="shared" ref="E30:AX30" si="3">COUNT(E11:E28)-E32</f>
        <v>10</v>
      </c>
      <c r="F30" s="36">
        <f t="shared" si="3"/>
        <v>4</v>
      </c>
      <c r="G30" s="36">
        <f t="shared" si="3"/>
        <v>6</v>
      </c>
      <c r="H30" s="36">
        <f t="shared" si="3"/>
        <v>10</v>
      </c>
      <c r="I30" s="36">
        <f t="shared" si="3"/>
        <v>10</v>
      </c>
      <c r="J30" s="36">
        <f t="shared" si="3"/>
        <v>6</v>
      </c>
      <c r="K30" s="36">
        <f t="shared" si="3"/>
        <v>5</v>
      </c>
      <c r="L30" s="36">
        <f t="shared" si="3"/>
        <v>6</v>
      </c>
      <c r="M30" s="36">
        <f t="shared" si="3"/>
        <v>12</v>
      </c>
      <c r="N30" s="36">
        <f t="shared" si="3"/>
        <v>1</v>
      </c>
      <c r="O30" s="36">
        <f t="shared" si="3"/>
        <v>10</v>
      </c>
      <c r="P30" s="36">
        <f t="shared" si="3"/>
        <v>10</v>
      </c>
      <c r="Q30" s="36">
        <f t="shared" si="3"/>
        <v>11</v>
      </c>
      <c r="R30" s="36">
        <f t="shared" si="3"/>
        <v>10</v>
      </c>
      <c r="S30" s="36">
        <f t="shared" si="3"/>
        <v>0</v>
      </c>
      <c r="T30" s="36">
        <f t="shared" si="3"/>
        <v>0</v>
      </c>
      <c r="U30" s="36">
        <f t="shared" si="3"/>
        <v>1</v>
      </c>
      <c r="V30" s="36">
        <f t="shared" si="3"/>
        <v>3</v>
      </c>
      <c r="W30" s="36">
        <f t="shared" si="3"/>
        <v>11</v>
      </c>
      <c r="X30" s="36">
        <f t="shared" si="3"/>
        <v>5</v>
      </c>
      <c r="Z30" s="36">
        <f t="shared" si="3"/>
        <v>2</v>
      </c>
      <c r="AA30" s="36">
        <f t="shared" si="3"/>
        <v>3</v>
      </c>
      <c r="AB30" s="36">
        <f t="shared" si="3"/>
        <v>2</v>
      </c>
      <c r="AC30" s="36">
        <f t="shared" si="3"/>
        <v>8</v>
      </c>
      <c r="AD30" s="36">
        <f t="shared" si="3"/>
        <v>5</v>
      </c>
      <c r="AE30" s="36">
        <f t="shared" si="3"/>
        <v>2</v>
      </c>
      <c r="AF30" s="36">
        <f t="shared" si="3"/>
        <v>2</v>
      </c>
      <c r="AG30" s="36">
        <f t="shared" si="3"/>
        <v>2</v>
      </c>
      <c r="AH30" s="36">
        <f t="shared" si="3"/>
        <v>2</v>
      </c>
      <c r="AI30" s="36">
        <f t="shared" si="3"/>
        <v>2</v>
      </c>
      <c r="AJ30" s="36">
        <f t="shared" si="3"/>
        <v>2</v>
      </c>
      <c r="AN30" s="36">
        <f t="shared" si="3"/>
        <v>7</v>
      </c>
      <c r="AO30" s="36">
        <f t="shared" si="3"/>
        <v>6</v>
      </c>
      <c r="AQ30" s="36">
        <f t="shared" si="3"/>
        <v>4</v>
      </c>
      <c r="AS30" s="36">
        <f t="shared" si="3"/>
        <v>1</v>
      </c>
      <c r="AT30" s="36">
        <f t="shared" si="3"/>
        <v>5</v>
      </c>
      <c r="AU30" s="36">
        <f t="shared" si="3"/>
        <v>3</v>
      </c>
      <c r="AV30" s="36">
        <f t="shared" si="3"/>
        <v>3</v>
      </c>
      <c r="AX30" s="36">
        <f t="shared" si="3"/>
        <v>3</v>
      </c>
      <c r="AY30" s="36">
        <f t="shared" ref="AY30:AZ30" si="4">COUNT(AY11:AY28)-AY32</f>
        <v>1</v>
      </c>
      <c r="AZ30" s="36">
        <f t="shared" si="4"/>
        <v>1</v>
      </c>
      <c r="BA30" s="36">
        <f t="shared" ref="BA30:BB30" si="5">COUNT(BA11:BA28)-BA32</f>
        <v>2</v>
      </c>
      <c r="BB30" s="36">
        <f t="shared" si="5"/>
        <v>1</v>
      </c>
      <c r="BC30" s="36">
        <f t="shared" ref="BC30:BD30" si="6">COUNT(BC11:BC28)-BC32</f>
        <v>2</v>
      </c>
      <c r="BD30" s="36">
        <f t="shared" si="6"/>
        <v>1</v>
      </c>
      <c r="BE30" s="36">
        <f t="shared" ref="BE30:BF30" si="7">COUNT(BE11:BE28)-BE32</f>
        <v>0</v>
      </c>
      <c r="BF30" s="36">
        <f t="shared" si="7"/>
        <v>1</v>
      </c>
    </row>
    <row r="31" spans="1:58" x14ac:dyDescent="0.25">
      <c r="A31" s="23"/>
      <c r="B31" s="24"/>
    </row>
    <row r="32" spans="1:58" x14ac:dyDescent="0.25">
      <c r="A32" s="23"/>
      <c r="C32" s="37" t="s">
        <v>21</v>
      </c>
      <c r="D32" s="26">
        <v>8</v>
      </c>
      <c r="F32" s="26">
        <v>3</v>
      </c>
      <c r="G32" s="26">
        <v>2</v>
      </c>
      <c r="H32" s="26">
        <v>2</v>
      </c>
      <c r="I32" s="26">
        <v>1</v>
      </c>
      <c r="J32" s="26">
        <v>1</v>
      </c>
      <c r="K32" s="26">
        <v>1</v>
      </c>
      <c r="L32" s="26">
        <v>4</v>
      </c>
      <c r="N32" s="26">
        <v>2</v>
      </c>
      <c r="Q32" s="26">
        <v>3</v>
      </c>
      <c r="R32" s="26">
        <v>1</v>
      </c>
      <c r="S32" s="26">
        <v>2</v>
      </c>
      <c r="T32" s="26">
        <v>1</v>
      </c>
      <c r="U32" s="26">
        <v>1</v>
      </c>
      <c r="V32" s="26">
        <v>2</v>
      </c>
      <c r="W32" s="26">
        <v>1</v>
      </c>
      <c r="X32" s="26">
        <v>6</v>
      </c>
      <c r="Y32" s="26">
        <v>1</v>
      </c>
      <c r="AB32" s="26">
        <v>2</v>
      </c>
      <c r="AF32" s="26">
        <v>6</v>
      </c>
      <c r="AG32" s="26">
        <v>4</v>
      </c>
      <c r="AH32" s="26">
        <v>2</v>
      </c>
      <c r="AJ32" s="26">
        <v>1</v>
      </c>
      <c r="AK32" s="26">
        <v>4</v>
      </c>
      <c r="AL32" s="26">
        <v>1</v>
      </c>
      <c r="AM32" s="26">
        <v>2</v>
      </c>
      <c r="AN32" s="26">
        <v>1</v>
      </c>
      <c r="AP32" s="26">
        <v>4</v>
      </c>
      <c r="AQ32" s="26">
        <v>3</v>
      </c>
      <c r="AR32" s="26">
        <v>2</v>
      </c>
      <c r="AS32" s="26">
        <v>5</v>
      </c>
      <c r="AW32" s="26">
        <v>1</v>
      </c>
      <c r="BE32" s="26">
        <v>2</v>
      </c>
    </row>
    <row r="33" spans="1:58" x14ac:dyDescent="0.25">
      <c r="A33" s="23"/>
      <c r="B33" s="24"/>
    </row>
    <row r="34" spans="1:58" x14ac:dyDescent="0.25">
      <c r="A34" s="23"/>
      <c r="B34" s="24"/>
    </row>
    <row r="35" spans="1:58" ht="22" thickBot="1" x14ac:dyDescent="0.3">
      <c r="A35" s="23"/>
      <c r="B35" s="24"/>
      <c r="C35" s="6" t="s">
        <v>44</v>
      </c>
      <c r="D35" s="38">
        <f>+D30+D32</f>
        <v>14</v>
      </c>
      <c r="E35" s="38">
        <f t="shared" ref="E35:V35" si="8">+E30+E32</f>
        <v>10</v>
      </c>
      <c r="F35" s="38">
        <f t="shared" si="8"/>
        <v>7</v>
      </c>
      <c r="G35" s="38">
        <f t="shared" si="8"/>
        <v>8</v>
      </c>
      <c r="H35" s="38">
        <f t="shared" si="8"/>
        <v>12</v>
      </c>
      <c r="I35" s="38">
        <f t="shared" si="8"/>
        <v>11</v>
      </c>
      <c r="J35" s="38">
        <f t="shared" si="8"/>
        <v>7</v>
      </c>
      <c r="K35" s="38">
        <f t="shared" si="8"/>
        <v>6</v>
      </c>
      <c r="L35" s="38">
        <f t="shared" si="8"/>
        <v>10</v>
      </c>
      <c r="M35" s="38">
        <f t="shared" si="8"/>
        <v>12</v>
      </c>
      <c r="N35" s="38">
        <f t="shared" si="8"/>
        <v>3</v>
      </c>
      <c r="O35" s="38">
        <f t="shared" si="8"/>
        <v>10</v>
      </c>
      <c r="P35" s="38">
        <f t="shared" si="8"/>
        <v>10</v>
      </c>
      <c r="Q35" s="38">
        <f t="shared" si="8"/>
        <v>14</v>
      </c>
      <c r="R35" s="38">
        <f t="shared" si="8"/>
        <v>11</v>
      </c>
      <c r="S35" s="38">
        <f t="shared" si="8"/>
        <v>2</v>
      </c>
      <c r="T35" s="38">
        <f t="shared" si="8"/>
        <v>1</v>
      </c>
      <c r="U35" s="38">
        <f t="shared" si="8"/>
        <v>2</v>
      </c>
      <c r="V35" s="38">
        <f t="shared" si="8"/>
        <v>5</v>
      </c>
      <c r="W35" s="38">
        <f t="shared" ref="W35:X35" si="9">+W30+W32</f>
        <v>12</v>
      </c>
      <c r="X35" s="38">
        <f t="shared" si="9"/>
        <v>11</v>
      </c>
      <c r="Y35" s="38">
        <f t="shared" ref="Y35:AA35" si="10">+Y30+Y32</f>
        <v>1</v>
      </c>
      <c r="Z35" s="38">
        <f t="shared" si="10"/>
        <v>2</v>
      </c>
      <c r="AA35" s="38">
        <f t="shared" si="10"/>
        <v>3</v>
      </c>
      <c r="AB35" s="38">
        <f t="shared" ref="AB35:AC35" si="11">+AB30+AB32</f>
        <v>4</v>
      </c>
      <c r="AC35" s="38">
        <f t="shared" si="11"/>
        <v>8</v>
      </c>
      <c r="AD35" s="38">
        <f t="shared" ref="AD35:AE35" si="12">+AD30+AD32</f>
        <v>5</v>
      </c>
      <c r="AE35" s="38">
        <f t="shared" si="12"/>
        <v>2</v>
      </c>
      <c r="AF35" s="38">
        <f t="shared" ref="AF35:AG35" si="13">+AF30+AF32</f>
        <v>8</v>
      </c>
      <c r="AG35" s="38">
        <f t="shared" si="13"/>
        <v>6</v>
      </c>
      <c r="AH35" s="38">
        <f t="shared" ref="AH35:AI35" si="14">+AH30+AH32</f>
        <v>4</v>
      </c>
      <c r="AI35" s="38">
        <f t="shared" si="14"/>
        <v>2</v>
      </c>
      <c r="AJ35" s="38">
        <f t="shared" ref="AJ35:AK35" si="15">+AJ30+AJ32</f>
        <v>3</v>
      </c>
      <c r="AK35" s="38">
        <f t="shared" si="15"/>
        <v>4</v>
      </c>
      <c r="AL35" s="38">
        <f t="shared" ref="AL35:AN35" si="16">+AL30+AL32</f>
        <v>1</v>
      </c>
      <c r="AM35" s="38">
        <f t="shared" si="16"/>
        <v>2</v>
      </c>
      <c r="AN35" s="38">
        <f t="shared" si="16"/>
        <v>8</v>
      </c>
      <c r="AO35" s="38">
        <f t="shared" ref="AO35:AP35" si="17">+AO30+AO32</f>
        <v>6</v>
      </c>
      <c r="AP35" s="38">
        <f t="shared" si="17"/>
        <v>4</v>
      </c>
      <c r="AQ35" s="38">
        <f t="shared" ref="AQ35:AR35" si="18">+AQ30+AQ32</f>
        <v>7</v>
      </c>
      <c r="AR35" s="38">
        <f t="shared" si="18"/>
        <v>2</v>
      </c>
      <c r="AS35" s="38">
        <f t="shared" ref="AS35" si="19">+AS30+AS32</f>
        <v>6</v>
      </c>
      <c r="AT35" s="38">
        <f t="shared" ref="AT35:AU35" si="20">+AT30+AT32</f>
        <v>5</v>
      </c>
      <c r="AU35" s="38">
        <f t="shared" si="20"/>
        <v>3</v>
      </c>
      <c r="AV35" s="38">
        <f t="shared" ref="AV35:AX35" si="21">+AV30+AV32</f>
        <v>3</v>
      </c>
      <c r="AW35" s="38">
        <f t="shared" si="21"/>
        <v>1</v>
      </c>
      <c r="AX35" s="38">
        <f t="shared" si="21"/>
        <v>3</v>
      </c>
      <c r="AY35" s="38">
        <f t="shared" ref="AY35:AZ35" si="22">+AY30+AY32</f>
        <v>1</v>
      </c>
      <c r="AZ35" s="38">
        <f t="shared" si="22"/>
        <v>1</v>
      </c>
      <c r="BA35" s="38">
        <f t="shared" ref="BA35:BB35" si="23">+BA30+BA32</f>
        <v>2</v>
      </c>
      <c r="BB35" s="38">
        <f t="shared" si="23"/>
        <v>1</v>
      </c>
      <c r="BC35" s="38">
        <f t="shared" ref="BC35:BD35" si="24">+BC30+BC32</f>
        <v>2</v>
      </c>
      <c r="BD35" s="38">
        <f t="shared" si="24"/>
        <v>1</v>
      </c>
      <c r="BE35" s="38">
        <f t="shared" ref="BE35:BF35" si="25">+BE30+BE32</f>
        <v>2</v>
      </c>
      <c r="BF35" s="38">
        <f t="shared" si="25"/>
        <v>1</v>
      </c>
    </row>
    <row r="36" spans="1:58" ht="22" thickTop="1" x14ac:dyDescent="0.25">
      <c r="A36" s="23"/>
      <c r="B36" s="24"/>
    </row>
    <row r="37" spans="1:58" x14ac:dyDescent="0.25">
      <c r="A37" s="23"/>
      <c r="B37" s="24"/>
    </row>
    <row r="38" spans="1:58" x14ac:dyDescent="0.25">
      <c r="A38" s="23"/>
      <c r="B38" s="24"/>
    </row>
    <row r="39" spans="1:58" x14ac:dyDescent="0.25">
      <c r="B39" s="24"/>
    </row>
    <row r="40" spans="1:58" x14ac:dyDescent="0.25">
      <c r="B40" s="24"/>
    </row>
    <row r="41" spans="1:58" x14ac:dyDescent="0.25">
      <c r="B41" s="24"/>
    </row>
    <row r="42" spans="1:58" x14ac:dyDescent="0.25">
      <c r="B42" s="24"/>
    </row>
    <row r="43" spans="1:58" x14ac:dyDescent="0.25">
      <c r="B43" s="24"/>
    </row>
    <row r="44" spans="1:58" x14ac:dyDescent="0.25">
      <c r="B44" s="24"/>
    </row>
    <row r="45" spans="1:58" x14ac:dyDescent="0.25">
      <c r="B45" s="24"/>
    </row>
    <row r="46" spans="1:58" x14ac:dyDescent="0.25">
      <c r="B46" s="24"/>
    </row>
    <row r="47" spans="1:58" x14ac:dyDescent="0.25">
      <c r="B47" s="24"/>
    </row>
    <row r="48" spans="1:58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24"/>
    </row>
    <row r="64" spans="2:2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  <row r="68" spans="2:2" x14ac:dyDescent="0.25">
      <c r="B68" s="24"/>
    </row>
    <row r="69" spans="2:2" x14ac:dyDescent="0.25">
      <c r="B69" s="24"/>
    </row>
    <row r="70" spans="2:2" x14ac:dyDescent="0.25">
      <c r="B70" s="24"/>
    </row>
    <row r="71" spans="2:2" x14ac:dyDescent="0.25">
      <c r="B71" s="24"/>
    </row>
  </sheetData>
  <mergeCells count="4">
    <mergeCell ref="Y14:AM14"/>
    <mergeCell ref="D14:R14"/>
    <mergeCell ref="D17:R17"/>
    <mergeCell ref="Y17:AM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515A-E7D0-4BDE-8FA1-F861BB5E84B8}">
  <dimension ref="A1:AU73"/>
  <sheetViews>
    <sheetView tabSelected="1" workbookViewId="0">
      <selection activeCell="R22" sqref="R22"/>
    </sheetView>
  </sheetViews>
  <sheetFormatPr baseColWidth="10" defaultColWidth="8.83203125" defaultRowHeight="21" x14ac:dyDescent="0.25"/>
  <cols>
    <col min="1" max="1" width="8.83203125" style="6"/>
    <col min="2" max="2" width="30.83203125" style="6" bestFit="1" customWidth="1"/>
    <col min="3" max="3" width="8.83203125" style="6"/>
    <col min="4" max="4" width="14" style="6" bestFit="1" customWidth="1"/>
    <col min="5" max="5" width="8.83203125" style="6"/>
    <col min="6" max="6" width="16" style="6" bestFit="1" customWidth="1"/>
    <col min="7" max="8" width="8.83203125" style="6"/>
    <col min="9" max="9" width="15.83203125" style="6" bestFit="1" customWidth="1"/>
    <col min="10" max="12" width="8.83203125" style="6"/>
    <col min="13" max="13" width="22.83203125" style="6" bestFit="1" customWidth="1"/>
    <col min="14" max="14" width="8.83203125" style="6"/>
    <col min="15" max="15" width="14" style="6" bestFit="1" customWidth="1"/>
    <col min="16" max="16" width="8.83203125" style="6"/>
    <col min="17" max="17" width="16" style="6" bestFit="1" customWidth="1"/>
    <col min="18" max="19" width="8.83203125" style="6"/>
    <col min="20" max="20" width="15.83203125" style="6" bestFit="1" customWidth="1"/>
    <col min="21" max="47" width="8.83203125" style="6"/>
  </cols>
  <sheetData>
    <row r="1" spans="1:20" ht="24" x14ac:dyDescent="0.3">
      <c r="A1" s="28" t="s">
        <v>54</v>
      </c>
    </row>
    <row r="2" spans="1:20" ht="24" x14ac:dyDescent="0.3">
      <c r="A2" s="29"/>
    </row>
    <row r="3" spans="1:20" ht="24" x14ac:dyDescent="0.3">
      <c r="A3" s="28" t="s">
        <v>45</v>
      </c>
    </row>
    <row r="4" spans="1:20" ht="24" x14ac:dyDescent="0.3">
      <c r="A4" s="29"/>
    </row>
    <row r="5" spans="1:20" ht="24" x14ac:dyDescent="0.3">
      <c r="A5" s="28" t="s">
        <v>28</v>
      </c>
    </row>
    <row r="7" spans="1:20" x14ac:dyDescent="0.25">
      <c r="D7" s="40"/>
      <c r="E7" s="40"/>
      <c r="F7" s="40"/>
      <c r="G7" s="40"/>
      <c r="H7" s="40"/>
      <c r="I7" s="17" t="s">
        <v>25</v>
      </c>
      <c r="O7" s="40"/>
      <c r="P7" s="40"/>
      <c r="Q7" s="40"/>
      <c r="R7" s="40"/>
      <c r="S7" s="40"/>
      <c r="T7" s="17" t="s">
        <v>25</v>
      </c>
    </row>
    <row r="8" spans="1:20" x14ac:dyDescent="0.25">
      <c r="D8" s="41" t="s">
        <v>29</v>
      </c>
      <c r="E8" s="17"/>
      <c r="F8" s="42" t="s">
        <v>30</v>
      </c>
      <c r="G8" s="40"/>
      <c r="H8" s="40"/>
      <c r="I8" s="17" t="s">
        <v>11</v>
      </c>
      <c r="O8" s="41" t="s">
        <v>29</v>
      </c>
      <c r="P8" s="17"/>
      <c r="Q8" s="42" t="s">
        <v>30</v>
      </c>
      <c r="R8" s="40"/>
      <c r="S8" s="40"/>
      <c r="T8" s="17" t="s">
        <v>11</v>
      </c>
    </row>
    <row r="10" spans="1:20" x14ac:dyDescent="0.25">
      <c r="A10" s="6">
        <v>1</v>
      </c>
      <c r="B10" s="4" t="s">
        <v>152</v>
      </c>
      <c r="D10" s="43">
        <f>+Teams!AS30</f>
        <v>1</v>
      </c>
      <c r="E10" s="13"/>
      <c r="F10" s="44">
        <f>+Teams!AS32</f>
        <v>5</v>
      </c>
      <c r="G10" s="13"/>
      <c r="H10" s="13"/>
      <c r="I10" s="16">
        <f t="shared" ref="I10:I41" si="0">+D10+F10</f>
        <v>6</v>
      </c>
      <c r="J10" s="13"/>
      <c r="K10" s="13"/>
      <c r="L10" s="6">
        <v>1</v>
      </c>
      <c r="M10" s="4" t="s">
        <v>86</v>
      </c>
      <c r="O10" s="43">
        <f>+Teams!M30</f>
        <v>12</v>
      </c>
      <c r="P10" s="13"/>
      <c r="Q10" s="44">
        <f>+Teams!M32</f>
        <v>0</v>
      </c>
      <c r="R10" s="13"/>
      <c r="S10" s="13"/>
      <c r="T10" s="16">
        <f t="shared" ref="T10:T41" si="1">+O10+Q10</f>
        <v>12</v>
      </c>
    </row>
    <row r="11" spans="1:20" x14ac:dyDescent="0.25">
      <c r="A11" s="6">
        <v>2</v>
      </c>
      <c r="B11" s="4" t="s">
        <v>85</v>
      </c>
      <c r="D11" s="43">
        <f>+Teams!L30</f>
        <v>6</v>
      </c>
      <c r="E11" s="13"/>
      <c r="F11" s="44">
        <f>+Teams!L32</f>
        <v>4</v>
      </c>
      <c r="G11" s="13"/>
      <c r="H11" s="13"/>
      <c r="I11" s="16">
        <f t="shared" si="0"/>
        <v>10</v>
      </c>
      <c r="J11" s="13"/>
      <c r="K11" s="13"/>
      <c r="L11" s="6">
        <v>2</v>
      </c>
      <c r="M11" s="4" t="s">
        <v>90</v>
      </c>
      <c r="O11" s="43">
        <f>+Teams!Q30</f>
        <v>11</v>
      </c>
      <c r="P11" s="13"/>
      <c r="Q11" s="44">
        <f>+Teams!Q32</f>
        <v>3</v>
      </c>
      <c r="R11" s="13"/>
      <c r="S11" s="13"/>
      <c r="T11" s="16">
        <f t="shared" si="1"/>
        <v>14</v>
      </c>
    </row>
    <row r="12" spans="1:20" x14ac:dyDescent="0.25">
      <c r="A12" s="6">
        <v>3</v>
      </c>
      <c r="B12" s="4" t="s">
        <v>79</v>
      </c>
      <c r="D12" s="43">
        <f>+Teams!F30</f>
        <v>4</v>
      </c>
      <c r="E12" s="13"/>
      <c r="F12" s="44">
        <f>+Teams!F32</f>
        <v>3</v>
      </c>
      <c r="G12" s="13"/>
      <c r="H12" s="13"/>
      <c r="I12" s="16">
        <f t="shared" si="0"/>
        <v>7</v>
      </c>
      <c r="J12" s="13"/>
      <c r="K12" s="13"/>
      <c r="L12" s="6">
        <v>3</v>
      </c>
      <c r="M12" s="4" t="s">
        <v>96</v>
      </c>
      <c r="O12" s="43">
        <f>+Teams!W30</f>
        <v>11</v>
      </c>
      <c r="P12" s="13"/>
      <c r="Q12" s="44">
        <f>+Teams!W32</f>
        <v>1</v>
      </c>
      <c r="R12" s="13"/>
      <c r="S12" s="13"/>
      <c r="T12" s="16">
        <f t="shared" si="1"/>
        <v>12</v>
      </c>
    </row>
    <row r="13" spans="1:20" x14ac:dyDescent="0.25">
      <c r="A13" s="6">
        <v>4</v>
      </c>
      <c r="B13" s="4" t="s">
        <v>134</v>
      </c>
      <c r="D13" s="43">
        <f>+Teams!AK30</f>
        <v>0</v>
      </c>
      <c r="E13" s="13"/>
      <c r="F13" s="44">
        <f>+Teams!AK32</f>
        <v>4</v>
      </c>
      <c r="G13" s="13"/>
      <c r="H13" s="13"/>
      <c r="I13" s="16">
        <f t="shared" si="0"/>
        <v>4</v>
      </c>
      <c r="J13" s="13"/>
      <c r="K13" s="13"/>
      <c r="L13" s="6">
        <v>4</v>
      </c>
      <c r="M13" s="4" t="s">
        <v>81</v>
      </c>
      <c r="O13" s="43">
        <f>+Teams!H30</f>
        <v>10</v>
      </c>
      <c r="P13" s="13"/>
      <c r="Q13" s="44">
        <f>+Teams!H32</f>
        <v>2</v>
      </c>
      <c r="R13" s="13"/>
      <c r="S13" s="13"/>
      <c r="T13" s="16">
        <f t="shared" si="1"/>
        <v>12</v>
      </c>
    </row>
    <row r="14" spans="1:20" x14ac:dyDescent="0.25">
      <c r="A14" s="6">
        <v>5</v>
      </c>
      <c r="B14" s="4" t="s">
        <v>125</v>
      </c>
      <c r="D14" s="43">
        <f>+Teams!AE30</f>
        <v>2</v>
      </c>
      <c r="E14" s="13"/>
      <c r="F14" s="44">
        <f>+Teams!AE32</f>
        <v>0</v>
      </c>
      <c r="G14" s="13"/>
      <c r="H14" s="13"/>
      <c r="I14" s="16">
        <f t="shared" si="0"/>
        <v>2</v>
      </c>
      <c r="J14" s="13"/>
      <c r="K14" s="13"/>
      <c r="L14" s="6">
        <v>5</v>
      </c>
      <c r="M14" s="4" t="s">
        <v>82</v>
      </c>
      <c r="O14" s="43">
        <f>+Teams!I30</f>
        <v>10</v>
      </c>
      <c r="P14" s="13"/>
      <c r="Q14" s="44">
        <f>+Teams!I32</f>
        <v>1</v>
      </c>
      <c r="R14" s="13"/>
      <c r="S14" s="13"/>
      <c r="T14" s="16">
        <f t="shared" si="1"/>
        <v>11</v>
      </c>
    </row>
    <row r="15" spans="1:20" x14ac:dyDescent="0.25">
      <c r="A15" s="6">
        <v>6</v>
      </c>
      <c r="B15" s="4" t="s">
        <v>80</v>
      </c>
      <c r="D15" s="43">
        <f>+Teams!G30</f>
        <v>6</v>
      </c>
      <c r="E15" s="13"/>
      <c r="F15" s="44">
        <f>+Teams!G32</f>
        <v>2</v>
      </c>
      <c r="G15" s="13"/>
      <c r="H15" s="13"/>
      <c r="I15" s="16">
        <f t="shared" si="0"/>
        <v>8</v>
      </c>
      <c r="J15" s="13"/>
      <c r="K15" s="13"/>
      <c r="L15" s="6">
        <v>6</v>
      </c>
      <c r="M15" s="4" t="s">
        <v>91</v>
      </c>
      <c r="O15" s="43">
        <f>+Teams!R30</f>
        <v>10</v>
      </c>
      <c r="P15" s="13"/>
      <c r="Q15" s="44">
        <f>+Teams!R32</f>
        <v>1</v>
      </c>
      <c r="R15" s="13"/>
      <c r="S15" s="13"/>
      <c r="T15" s="16">
        <f t="shared" si="1"/>
        <v>11</v>
      </c>
    </row>
    <row r="16" spans="1:20" x14ac:dyDescent="0.25">
      <c r="A16" s="6">
        <v>7</v>
      </c>
      <c r="B16" s="4" t="s">
        <v>88</v>
      </c>
      <c r="D16" s="43">
        <f>+Teams!O30</f>
        <v>10</v>
      </c>
      <c r="E16" s="13"/>
      <c r="F16" s="44">
        <f>+Teams!O32</f>
        <v>0</v>
      </c>
      <c r="G16" s="13"/>
      <c r="H16" s="13"/>
      <c r="I16" s="16">
        <f t="shared" si="0"/>
        <v>10</v>
      </c>
      <c r="J16" s="13"/>
      <c r="K16" s="13"/>
      <c r="L16" s="6">
        <v>7</v>
      </c>
      <c r="M16" s="4" t="s">
        <v>88</v>
      </c>
      <c r="O16" s="43">
        <f>+Teams!O30</f>
        <v>10</v>
      </c>
      <c r="P16" s="13"/>
      <c r="Q16" s="44">
        <f>+Teams!O32</f>
        <v>0</v>
      </c>
      <c r="R16" s="13"/>
      <c r="S16" s="13"/>
      <c r="T16" s="16">
        <f t="shared" si="1"/>
        <v>10</v>
      </c>
    </row>
    <row r="17" spans="1:20" x14ac:dyDescent="0.25">
      <c r="A17" s="6">
        <v>8</v>
      </c>
      <c r="B17" s="4" t="s">
        <v>161</v>
      </c>
      <c r="D17" s="43">
        <f>+Teams!AT30</f>
        <v>5</v>
      </c>
      <c r="E17" s="13"/>
      <c r="F17" s="44">
        <f>+Teams!AT32</f>
        <v>0</v>
      </c>
      <c r="G17" s="13"/>
      <c r="H17" s="13"/>
      <c r="I17" s="16">
        <f t="shared" si="0"/>
        <v>5</v>
      </c>
      <c r="J17" s="13"/>
      <c r="K17" s="13"/>
      <c r="L17" s="6">
        <v>8</v>
      </c>
      <c r="M17" s="4" t="s">
        <v>78</v>
      </c>
      <c r="O17" s="43">
        <f>+Teams!E30</f>
        <v>10</v>
      </c>
      <c r="P17" s="13"/>
      <c r="Q17" s="44">
        <f>+Teams!E32</f>
        <v>0</v>
      </c>
      <c r="R17" s="13"/>
      <c r="S17" s="13"/>
      <c r="T17" s="16">
        <f t="shared" si="1"/>
        <v>10</v>
      </c>
    </row>
    <row r="18" spans="1:20" x14ac:dyDescent="0.25">
      <c r="A18" s="6">
        <v>9</v>
      </c>
      <c r="B18" s="4" t="s">
        <v>179</v>
      </c>
      <c r="D18" s="43">
        <f>+Teams!BC30</f>
        <v>2</v>
      </c>
      <c r="E18" s="13"/>
      <c r="F18" s="44">
        <f>+Teams!BC32</f>
        <v>0</v>
      </c>
      <c r="G18" s="13"/>
      <c r="H18" s="13"/>
      <c r="I18" s="16">
        <f t="shared" si="0"/>
        <v>2</v>
      </c>
      <c r="J18" s="13"/>
      <c r="K18" s="13"/>
      <c r="L18" s="6">
        <v>9</v>
      </c>
      <c r="M18" s="4" t="s">
        <v>89</v>
      </c>
      <c r="O18" s="43">
        <f>+Teams!P30</f>
        <v>10</v>
      </c>
      <c r="P18" s="13"/>
      <c r="Q18" s="44">
        <f>+Teams!P32</f>
        <v>0</v>
      </c>
      <c r="R18" s="13"/>
      <c r="S18" s="13"/>
      <c r="T18" s="16">
        <f t="shared" si="1"/>
        <v>10</v>
      </c>
    </row>
    <row r="19" spans="1:20" x14ac:dyDescent="0.25">
      <c r="A19" s="6">
        <v>10</v>
      </c>
      <c r="B19" s="4" t="s">
        <v>127</v>
      </c>
      <c r="D19" s="43">
        <f>+Teams!AG30</f>
        <v>2</v>
      </c>
      <c r="E19" s="13"/>
      <c r="F19" s="44">
        <f>+Teams!AG32</f>
        <v>4</v>
      </c>
      <c r="G19" s="13"/>
      <c r="H19" s="13"/>
      <c r="I19" s="16">
        <f t="shared" si="0"/>
        <v>6</v>
      </c>
      <c r="J19" s="13"/>
      <c r="K19" s="13"/>
      <c r="L19" s="6">
        <v>10</v>
      </c>
      <c r="M19" s="4" t="s">
        <v>123</v>
      </c>
      <c r="O19" s="43">
        <f>+Teams!AC30</f>
        <v>8</v>
      </c>
      <c r="P19" s="13"/>
      <c r="Q19" s="44">
        <f>+Teams!AC32</f>
        <v>0</v>
      </c>
      <c r="R19" s="13"/>
      <c r="S19" s="13"/>
      <c r="T19" s="16">
        <f t="shared" si="1"/>
        <v>8</v>
      </c>
    </row>
    <row r="20" spans="1:20" x14ac:dyDescent="0.25">
      <c r="A20" s="6">
        <v>11</v>
      </c>
      <c r="B20" s="4" t="s">
        <v>95</v>
      </c>
      <c r="D20" s="43">
        <f>+Teams!V30</f>
        <v>3</v>
      </c>
      <c r="E20" s="13"/>
      <c r="F20" s="44">
        <f>+Teams!V32</f>
        <v>2</v>
      </c>
      <c r="G20" s="13"/>
      <c r="H20" s="13"/>
      <c r="I20" s="16">
        <f t="shared" si="0"/>
        <v>5</v>
      </c>
      <c r="J20" s="13"/>
      <c r="K20" s="13"/>
      <c r="L20" s="6">
        <v>11</v>
      </c>
      <c r="M20" s="4" t="s">
        <v>143</v>
      </c>
      <c r="O20" s="43">
        <f>+Teams!AN30</f>
        <v>7</v>
      </c>
      <c r="P20" s="13"/>
      <c r="Q20" s="44">
        <f>+Teams!AN32</f>
        <v>1</v>
      </c>
      <c r="R20" s="13"/>
      <c r="S20" s="13"/>
      <c r="T20" s="16">
        <f t="shared" si="1"/>
        <v>8</v>
      </c>
    </row>
    <row r="21" spans="1:20" x14ac:dyDescent="0.25">
      <c r="A21" s="6">
        <v>12</v>
      </c>
      <c r="B21" s="4" t="s">
        <v>181</v>
      </c>
      <c r="D21" s="43">
        <f>+Teams!BD30</f>
        <v>1</v>
      </c>
      <c r="E21" s="13"/>
      <c r="F21" s="44">
        <f>+Teams!BD32</f>
        <v>0</v>
      </c>
      <c r="G21" s="13"/>
      <c r="H21" s="13"/>
      <c r="I21" s="16">
        <f t="shared" si="0"/>
        <v>1</v>
      </c>
      <c r="J21" s="13"/>
      <c r="K21" s="13"/>
      <c r="L21" s="6">
        <v>12</v>
      </c>
      <c r="M21" s="4" t="s">
        <v>77</v>
      </c>
      <c r="O21" s="43">
        <f>+Teams!D30</f>
        <v>6</v>
      </c>
      <c r="P21" s="13"/>
      <c r="Q21" s="44">
        <f>+Teams!D32</f>
        <v>8</v>
      </c>
      <c r="R21" s="13"/>
      <c r="S21" s="13"/>
      <c r="T21" s="16">
        <f t="shared" si="1"/>
        <v>14</v>
      </c>
    </row>
    <row r="22" spans="1:20" x14ac:dyDescent="0.25">
      <c r="A22" s="6">
        <v>13</v>
      </c>
      <c r="B22" s="4" t="s">
        <v>138</v>
      </c>
      <c r="D22" s="43">
        <f>+Teams!AM30</f>
        <v>0</v>
      </c>
      <c r="E22" s="13"/>
      <c r="F22" s="44">
        <f>+Teams!AM32</f>
        <v>2</v>
      </c>
      <c r="G22" s="13"/>
      <c r="H22" s="13"/>
      <c r="I22" s="16">
        <f t="shared" si="0"/>
        <v>2</v>
      </c>
      <c r="J22" s="13"/>
      <c r="K22" s="13"/>
      <c r="L22" s="6">
        <v>13</v>
      </c>
      <c r="M22" s="4" t="s">
        <v>85</v>
      </c>
      <c r="O22" s="43">
        <f>+Teams!L30</f>
        <v>6</v>
      </c>
      <c r="P22" s="13"/>
      <c r="Q22" s="44">
        <f>+Teams!L32</f>
        <v>4</v>
      </c>
      <c r="R22" s="13"/>
      <c r="S22" s="13"/>
      <c r="T22" s="16">
        <f t="shared" si="1"/>
        <v>10</v>
      </c>
    </row>
    <row r="23" spans="1:20" x14ac:dyDescent="0.25">
      <c r="A23" s="6">
        <v>14</v>
      </c>
      <c r="B23" s="4" t="s">
        <v>173</v>
      </c>
      <c r="D23" s="43">
        <f>+Teams!AZ30</f>
        <v>1</v>
      </c>
      <c r="E23" s="13"/>
      <c r="F23" s="44">
        <f>+Teams!AZ32</f>
        <v>0</v>
      </c>
      <c r="G23" s="13"/>
      <c r="H23" s="13"/>
      <c r="I23" s="16">
        <f t="shared" si="0"/>
        <v>1</v>
      </c>
      <c r="J23" s="13"/>
      <c r="K23" s="13"/>
      <c r="L23" s="6">
        <v>14</v>
      </c>
      <c r="M23" s="4" t="s">
        <v>80</v>
      </c>
      <c r="O23" s="43">
        <f>+Teams!G30</f>
        <v>6</v>
      </c>
      <c r="P23" s="13"/>
      <c r="Q23" s="44">
        <f>+Teams!G32</f>
        <v>2</v>
      </c>
      <c r="R23" s="13"/>
      <c r="S23" s="13"/>
      <c r="T23" s="16">
        <f t="shared" si="1"/>
        <v>8</v>
      </c>
    </row>
    <row r="24" spans="1:20" x14ac:dyDescent="0.25">
      <c r="A24" s="6">
        <v>15</v>
      </c>
      <c r="B24" s="4" t="s">
        <v>94</v>
      </c>
      <c r="D24" s="43">
        <f>+Teams!U30</f>
        <v>1</v>
      </c>
      <c r="E24" s="13"/>
      <c r="F24" s="44">
        <f>+Teams!U32</f>
        <v>1</v>
      </c>
      <c r="G24" s="13"/>
      <c r="H24" s="13"/>
      <c r="I24" s="16">
        <f t="shared" si="0"/>
        <v>2</v>
      </c>
      <c r="J24" s="13"/>
      <c r="K24" s="13"/>
      <c r="L24" s="6">
        <v>15</v>
      </c>
      <c r="M24" s="4" t="s">
        <v>83</v>
      </c>
      <c r="O24" s="43">
        <f>+Teams!J30</f>
        <v>6</v>
      </c>
      <c r="P24" s="13"/>
      <c r="Q24" s="44">
        <f>+Teams!J32</f>
        <v>1</v>
      </c>
      <c r="R24" s="13"/>
      <c r="S24" s="13"/>
      <c r="T24" s="16">
        <f t="shared" si="1"/>
        <v>7</v>
      </c>
    </row>
    <row r="25" spans="1:20" x14ac:dyDescent="0.25">
      <c r="A25" s="6">
        <v>16</v>
      </c>
      <c r="B25" s="4" t="s">
        <v>93</v>
      </c>
      <c r="D25" s="43">
        <f>+Teams!T30</f>
        <v>0</v>
      </c>
      <c r="E25" s="13"/>
      <c r="F25" s="44">
        <f>+Teams!T32</f>
        <v>1</v>
      </c>
      <c r="G25" s="13"/>
      <c r="H25" s="13"/>
      <c r="I25" s="16">
        <f t="shared" si="0"/>
        <v>1</v>
      </c>
      <c r="J25" s="13"/>
      <c r="K25" s="13"/>
      <c r="L25" s="6">
        <v>16</v>
      </c>
      <c r="M25" s="4" t="s">
        <v>144</v>
      </c>
      <c r="O25" s="43">
        <f>+Teams!AO30</f>
        <v>6</v>
      </c>
      <c r="P25" s="13"/>
      <c r="Q25" s="44">
        <f>+Teams!AO32</f>
        <v>0</v>
      </c>
      <c r="R25" s="13"/>
      <c r="S25" s="13"/>
      <c r="T25" s="16">
        <f t="shared" si="1"/>
        <v>6</v>
      </c>
    </row>
    <row r="26" spans="1:20" x14ac:dyDescent="0.25">
      <c r="A26" s="6">
        <v>17</v>
      </c>
      <c r="B26" s="4" t="s">
        <v>78</v>
      </c>
      <c r="D26" s="43">
        <f>+Teams!E30</f>
        <v>10</v>
      </c>
      <c r="E26" s="13"/>
      <c r="F26" s="44">
        <f>+Teams!E32</f>
        <v>0</v>
      </c>
      <c r="G26" s="13"/>
      <c r="H26" s="13"/>
      <c r="I26" s="16">
        <f t="shared" si="0"/>
        <v>10</v>
      </c>
      <c r="J26" s="13"/>
      <c r="K26" s="13"/>
      <c r="L26" s="6">
        <v>17</v>
      </c>
      <c r="M26" s="4" t="s">
        <v>97</v>
      </c>
      <c r="O26" s="43">
        <f>+Teams!X30</f>
        <v>5</v>
      </c>
      <c r="P26" s="13"/>
      <c r="Q26" s="44">
        <f>+Teams!X32</f>
        <v>6</v>
      </c>
      <c r="R26" s="13"/>
      <c r="S26" s="13"/>
      <c r="T26" s="16">
        <f t="shared" si="1"/>
        <v>11</v>
      </c>
    </row>
    <row r="27" spans="1:20" x14ac:dyDescent="0.25">
      <c r="A27" s="6">
        <v>18</v>
      </c>
      <c r="B27" s="4" t="s">
        <v>122</v>
      </c>
      <c r="D27" s="43">
        <f>+Teams!AB30</f>
        <v>2</v>
      </c>
      <c r="E27" s="13"/>
      <c r="F27" s="44">
        <f>+Teams!AB32</f>
        <v>2</v>
      </c>
      <c r="G27" s="13"/>
      <c r="H27" s="13"/>
      <c r="I27" s="16">
        <f t="shared" si="0"/>
        <v>4</v>
      </c>
      <c r="J27" s="13"/>
      <c r="K27" s="13"/>
      <c r="L27" s="6">
        <v>18</v>
      </c>
      <c r="M27" s="4" t="s">
        <v>84</v>
      </c>
      <c r="O27" s="43">
        <f>+Teams!K30</f>
        <v>5</v>
      </c>
      <c r="P27" s="13"/>
      <c r="Q27" s="44">
        <f>+Teams!K32</f>
        <v>1</v>
      </c>
      <c r="R27" s="13"/>
      <c r="S27" s="13"/>
      <c r="T27" s="16">
        <f t="shared" si="1"/>
        <v>6</v>
      </c>
    </row>
    <row r="28" spans="1:20" x14ac:dyDescent="0.25">
      <c r="A28" s="6">
        <v>19</v>
      </c>
      <c r="B28" s="4" t="s">
        <v>81</v>
      </c>
      <c r="D28" s="43">
        <f>+Teams!H30</f>
        <v>10</v>
      </c>
      <c r="E28" s="13"/>
      <c r="F28" s="44">
        <f>+Teams!H32</f>
        <v>2</v>
      </c>
      <c r="G28" s="13"/>
      <c r="H28" s="13"/>
      <c r="I28" s="16">
        <f t="shared" si="0"/>
        <v>12</v>
      </c>
      <c r="J28" s="13"/>
      <c r="K28" s="13"/>
      <c r="L28" s="6">
        <v>19</v>
      </c>
      <c r="M28" s="4" t="s">
        <v>161</v>
      </c>
      <c r="O28" s="43">
        <f>+Teams!AT30</f>
        <v>5</v>
      </c>
      <c r="P28" s="13"/>
      <c r="Q28" s="44">
        <f>+Teams!AT32</f>
        <v>0</v>
      </c>
      <c r="R28" s="13"/>
      <c r="S28" s="13"/>
      <c r="T28" s="16">
        <f t="shared" si="1"/>
        <v>5</v>
      </c>
    </row>
    <row r="29" spans="1:20" x14ac:dyDescent="0.25">
      <c r="A29" s="6">
        <v>20</v>
      </c>
      <c r="B29" s="4" t="s">
        <v>135</v>
      </c>
      <c r="D29" s="43">
        <f>+Teams!AL30</f>
        <v>0</v>
      </c>
      <c r="E29" s="13"/>
      <c r="F29" s="44">
        <f>+Teams!AL32</f>
        <v>1</v>
      </c>
      <c r="G29" s="13"/>
      <c r="H29" s="13"/>
      <c r="I29" s="16">
        <f t="shared" si="0"/>
        <v>1</v>
      </c>
      <c r="J29" s="13"/>
      <c r="K29" s="13"/>
      <c r="L29" s="6">
        <v>20</v>
      </c>
      <c r="M29" s="4" t="s">
        <v>124</v>
      </c>
      <c r="O29" s="43">
        <f>+Teams!AD30</f>
        <v>5</v>
      </c>
      <c r="P29" s="13"/>
      <c r="Q29" s="44">
        <f>+Teams!AD32</f>
        <v>0</v>
      </c>
      <c r="R29" s="13"/>
      <c r="S29" s="13"/>
      <c r="T29" s="16">
        <f t="shared" si="1"/>
        <v>5</v>
      </c>
    </row>
    <row r="30" spans="1:20" x14ac:dyDescent="0.25">
      <c r="A30" s="6">
        <v>21</v>
      </c>
      <c r="B30" s="4" t="s">
        <v>97</v>
      </c>
      <c r="D30" s="43">
        <f>+Teams!X30</f>
        <v>5</v>
      </c>
      <c r="E30" s="13"/>
      <c r="F30" s="44">
        <f>+Teams!X32</f>
        <v>6</v>
      </c>
      <c r="G30" s="13"/>
      <c r="H30" s="13"/>
      <c r="I30" s="16">
        <f t="shared" si="0"/>
        <v>11</v>
      </c>
      <c r="J30" s="13"/>
      <c r="K30" s="13"/>
      <c r="L30" s="6">
        <v>21</v>
      </c>
      <c r="M30" s="4" t="s">
        <v>79</v>
      </c>
      <c r="O30" s="43">
        <f>+Teams!F30</f>
        <v>4</v>
      </c>
      <c r="P30" s="13"/>
      <c r="Q30" s="44">
        <f>+Teams!F32</f>
        <v>3</v>
      </c>
      <c r="R30" s="13"/>
      <c r="S30" s="13"/>
      <c r="T30" s="16">
        <f t="shared" si="1"/>
        <v>7</v>
      </c>
    </row>
    <row r="31" spans="1:20" x14ac:dyDescent="0.25">
      <c r="A31" s="6">
        <v>22</v>
      </c>
      <c r="B31" s="4" t="s">
        <v>167</v>
      </c>
      <c r="D31" s="43">
        <f>+Teams!AW30</f>
        <v>0</v>
      </c>
      <c r="E31" s="13"/>
      <c r="F31" s="44">
        <f>+Teams!AW32</f>
        <v>1</v>
      </c>
      <c r="G31" s="13"/>
      <c r="H31" s="13"/>
      <c r="I31" s="16">
        <f t="shared" si="0"/>
        <v>1</v>
      </c>
      <c r="J31" s="13"/>
      <c r="K31" s="13"/>
      <c r="L31" s="6">
        <v>22</v>
      </c>
      <c r="M31" s="4" t="s">
        <v>148</v>
      </c>
      <c r="O31" s="43">
        <f>+Teams!AQ30</f>
        <v>4</v>
      </c>
      <c r="P31" s="13"/>
      <c r="Q31" s="44">
        <f>+Teams!AQ32</f>
        <v>3</v>
      </c>
      <c r="R31" s="13"/>
      <c r="S31" s="13"/>
      <c r="T31" s="16">
        <f t="shared" si="1"/>
        <v>7</v>
      </c>
    </row>
    <row r="32" spans="1:20" x14ac:dyDescent="0.25">
      <c r="A32" s="6">
        <v>23</v>
      </c>
      <c r="B32" s="4" t="s">
        <v>82</v>
      </c>
      <c r="D32" s="43">
        <f>+Teams!I30</f>
        <v>10</v>
      </c>
      <c r="E32" s="13"/>
      <c r="F32" s="44">
        <f>+Teams!I32</f>
        <v>1</v>
      </c>
      <c r="G32" s="13"/>
      <c r="H32" s="13"/>
      <c r="I32" s="16">
        <f t="shared" si="0"/>
        <v>11</v>
      </c>
      <c r="J32" s="13"/>
      <c r="K32" s="13"/>
      <c r="L32" s="6">
        <v>23</v>
      </c>
      <c r="M32" s="4" t="s">
        <v>95</v>
      </c>
      <c r="O32" s="43">
        <f>+Teams!V30</f>
        <v>3</v>
      </c>
      <c r="P32" s="13"/>
      <c r="Q32" s="44">
        <f>+Teams!V32</f>
        <v>2</v>
      </c>
      <c r="R32" s="13"/>
      <c r="S32" s="13"/>
      <c r="T32" s="16">
        <f t="shared" si="1"/>
        <v>5</v>
      </c>
    </row>
    <row r="33" spans="1:20" x14ac:dyDescent="0.25">
      <c r="A33" s="6">
        <v>24</v>
      </c>
      <c r="B33" s="4" t="s">
        <v>175</v>
      </c>
      <c r="D33" s="43">
        <f>+Teams!BA30</f>
        <v>2</v>
      </c>
      <c r="E33" s="13"/>
      <c r="F33" s="44">
        <f>+Teams!BA32</f>
        <v>0</v>
      </c>
      <c r="G33" s="13"/>
      <c r="H33" s="13"/>
      <c r="I33" s="16">
        <f t="shared" si="0"/>
        <v>2</v>
      </c>
      <c r="J33" s="13"/>
      <c r="K33" s="13"/>
      <c r="L33" s="6">
        <v>24</v>
      </c>
      <c r="M33" s="4" t="s">
        <v>165</v>
      </c>
      <c r="O33" s="43">
        <f>+Teams!AV30</f>
        <v>3</v>
      </c>
      <c r="P33" s="13"/>
      <c r="Q33" s="44">
        <f>+Teams!AV32</f>
        <v>0</v>
      </c>
      <c r="R33" s="13"/>
      <c r="S33" s="13"/>
      <c r="T33" s="16">
        <f t="shared" si="1"/>
        <v>3</v>
      </c>
    </row>
    <row r="34" spans="1:20" x14ac:dyDescent="0.25">
      <c r="A34" s="6">
        <v>25</v>
      </c>
      <c r="B34" s="4" t="s">
        <v>128</v>
      </c>
      <c r="D34" s="43">
        <f>+Teams!AH30</f>
        <v>2</v>
      </c>
      <c r="E34" s="13"/>
      <c r="F34" s="44">
        <f>+Teams!AH32</f>
        <v>2</v>
      </c>
      <c r="G34" s="13"/>
      <c r="H34" s="13"/>
      <c r="I34" s="16">
        <f t="shared" si="0"/>
        <v>4</v>
      </c>
      <c r="J34" s="13"/>
      <c r="K34" s="13"/>
      <c r="L34" s="6">
        <v>25</v>
      </c>
      <c r="M34" s="4" t="s">
        <v>121</v>
      </c>
      <c r="O34" s="43">
        <f>+Teams!AA30</f>
        <v>3</v>
      </c>
      <c r="P34" s="13"/>
      <c r="Q34" s="44">
        <f>+Teams!AA32</f>
        <v>0</v>
      </c>
      <c r="R34" s="13"/>
      <c r="S34" s="13"/>
      <c r="T34" s="16">
        <f t="shared" si="1"/>
        <v>3</v>
      </c>
    </row>
    <row r="35" spans="1:20" x14ac:dyDescent="0.25">
      <c r="A35" s="6">
        <v>27</v>
      </c>
      <c r="B35" s="4" t="s">
        <v>165</v>
      </c>
      <c r="D35" s="43">
        <f>+Teams!AV30</f>
        <v>3</v>
      </c>
      <c r="E35" s="13"/>
      <c r="F35" s="44">
        <f>+Teams!AV32</f>
        <v>0</v>
      </c>
      <c r="G35" s="13"/>
      <c r="H35" s="13"/>
      <c r="I35" s="16">
        <f t="shared" si="0"/>
        <v>3</v>
      </c>
      <c r="J35" s="13"/>
      <c r="K35" s="13"/>
      <c r="L35" s="6">
        <v>27</v>
      </c>
      <c r="M35" s="4" t="s">
        <v>170</v>
      </c>
      <c r="O35" s="43">
        <f>+Teams!AX30</f>
        <v>3</v>
      </c>
      <c r="P35" s="13"/>
      <c r="Q35" s="44">
        <f>+Teams!AX32</f>
        <v>0</v>
      </c>
      <c r="R35" s="13"/>
      <c r="S35" s="13"/>
      <c r="T35" s="16">
        <f t="shared" si="1"/>
        <v>3</v>
      </c>
    </row>
    <row r="36" spans="1:20" x14ac:dyDescent="0.25">
      <c r="A36" s="6">
        <v>28</v>
      </c>
      <c r="B36" s="4" t="s">
        <v>98</v>
      </c>
      <c r="D36" s="43">
        <f>+Teams!Y30</f>
        <v>0</v>
      </c>
      <c r="E36" s="13"/>
      <c r="F36" s="44">
        <f>+Teams!Y32</f>
        <v>1</v>
      </c>
      <c r="G36" s="13"/>
      <c r="H36" s="13"/>
      <c r="I36" s="16">
        <f t="shared" si="0"/>
        <v>1</v>
      </c>
      <c r="J36" s="13"/>
      <c r="K36" s="13"/>
      <c r="L36" s="6">
        <v>28</v>
      </c>
      <c r="M36" s="4" t="s">
        <v>163</v>
      </c>
      <c r="O36" s="43">
        <f>+Teams!AU30</f>
        <v>3</v>
      </c>
      <c r="P36" s="13"/>
      <c r="Q36" s="44">
        <f>+Teams!AU32</f>
        <v>0</v>
      </c>
      <c r="R36" s="13"/>
      <c r="S36" s="13"/>
      <c r="T36" s="16">
        <f t="shared" si="1"/>
        <v>3</v>
      </c>
    </row>
    <row r="37" spans="1:20" x14ac:dyDescent="0.25">
      <c r="A37" s="6">
        <v>29</v>
      </c>
      <c r="B37" s="4" t="s">
        <v>121</v>
      </c>
      <c r="D37" s="43">
        <f>+Teams!AA30</f>
        <v>3</v>
      </c>
      <c r="E37" s="13"/>
      <c r="F37" s="44">
        <f>+Teams!AA32</f>
        <v>0</v>
      </c>
      <c r="G37" s="13"/>
      <c r="H37" s="13"/>
      <c r="I37" s="16">
        <f t="shared" si="0"/>
        <v>3</v>
      </c>
      <c r="J37" s="13"/>
      <c r="K37" s="13"/>
      <c r="L37" s="6">
        <v>29</v>
      </c>
      <c r="M37" s="4" t="s">
        <v>126</v>
      </c>
      <c r="O37" s="43">
        <f>+Teams!AF30</f>
        <v>2</v>
      </c>
      <c r="P37" s="13"/>
      <c r="Q37" s="44">
        <f>+Teams!AF32</f>
        <v>6</v>
      </c>
      <c r="R37" s="13"/>
      <c r="S37" s="13"/>
      <c r="T37" s="16">
        <f t="shared" si="1"/>
        <v>8</v>
      </c>
    </row>
    <row r="38" spans="1:20" x14ac:dyDescent="0.25">
      <c r="A38" s="6">
        <v>30</v>
      </c>
      <c r="B38" s="4" t="s">
        <v>83</v>
      </c>
      <c r="D38" s="43">
        <f>+Teams!J30</f>
        <v>6</v>
      </c>
      <c r="E38" s="13"/>
      <c r="F38" s="44">
        <f>+Teams!J32</f>
        <v>1</v>
      </c>
      <c r="G38" s="13"/>
      <c r="H38" s="13"/>
      <c r="I38" s="16">
        <f t="shared" si="0"/>
        <v>7</v>
      </c>
      <c r="J38" s="13"/>
      <c r="K38" s="13"/>
      <c r="L38" s="6">
        <v>30</v>
      </c>
      <c r="M38" s="4" t="s">
        <v>127</v>
      </c>
      <c r="O38" s="43">
        <f>+Teams!AG30</f>
        <v>2</v>
      </c>
      <c r="P38" s="13"/>
      <c r="Q38" s="44">
        <f>+Teams!AG32</f>
        <v>4</v>
      </c>
      <c r="R38" s="13"/>
      <c r="S38" s="13"/>
      <c r="T38" s="16">
        <f t="shared" si="1"/>
        <v>6</v>
      </c>
    </row>
    <row r="39" spans="1:20" x14ac:dyDescent="0.25">
      <c r="A39" s="6">
        <v>31</v>
      </c>
      <c r="B39" s="4" t="s">
        <v>151</v>
      </c>
      <c r="D39" s="43">
        <f>+Teams!AR30</f>
        <v>0</v>
      </c>
      <c r="E39" s="13"/>
      <c r="F39" s="44">
        <f>+Teams!AR32</f>
        <v>2</v>
      </c>
      <c r="G39" s="13"/>
      <c r="H39" s="13"/>
      <c r="I39" s="16">
        <f t="shared" si="0"/>
        <v>2</v>
      </c>
      <c r="J39" s="13"/>
      <c r="K39" s="13"/>
      <c r="L39" s="6">
        <v>31</v>
      </c>
      <c r="M39" s="4" t="s">
        <v>122</v>
      </c>
      <c r="O39" s="43">
        <f>+Teams!AB30</f>
        <v>2</v>
      </c>
      <c r="P39" s="13"/>
      <c r="Q39" s="44">
        <f>+Teams!AB32</f>
        <v>2</v>
      </c>
      <c r="R39" s="13"/>
      <c r="S39" s="13"/>
      <c r="T39" s="16">
        <f t="shared" si="1"/>
        <v>4</v>
      </c>
    </row>
    <row r="40" spans="1:20" x14ac:dyDescent="0.25">
      <c r="A40" s="6">
        <v>32</v>
      </c>
      <c r="B40" s="4" t="s">
        <v>183</v>
      </c>
      <c r="D40" s="43">
        <f>+Teams!BE30</f>
        <v>0</v>
      </c>
      <c r="E40" s="13"/>
      <c r="F40" s="44">
        <f>+Teams!BE32</f>
        <v>2</v>
      </c>
      <c r="G40" s="13"/>
      <c r="H40" s="13"/>
      <c r="I40" s="16">
        <f t="shared" si="0"/>
        <v>2</v>
      </c>
      <c r="J40" s="13"/>
      <c r="K40" s="13"/>
      <c r="L40" s="6">
        <v>32</v>
      </c>
      <c r="M40" s="4" t="s">
        <v>128</v>
      </c>
      <c r="O40" s="43">
        <f>+Teams!AH30</f>
        <v>2</v>
      </c>
      <c r="P40" s="13"/>
      <c r="Q40" s="44">
        <f>+Teams!AH32</f>
        <v>2</v>
      </c>
      <c r="R40" s="13"/>
      <c r="S40" s="13"/>
      <c r="T40" s="16">
        <f t="shared" si="1"/>
        <v>4</v>
      </c>
    </row>
    <row r="41" spans="1:20" x14ac:dyDescent="0.25">
      <c r="A41" s="6">
        <v>33</v>
      </c>
      <c r="B41" s="4" t="s">
        <v>91</v>
      </c>
      <c r="D41" s="43">
        <f>+Teams!R30</f>
        <v>10</v>
      </c>
      <c r="E41" s="13"/>
      <c r="F41" s="44">
        <f>+Teams!R32</f>
        <v>1</v>
      </c>
      <c r="G41" s="13"/>
      <c r="H41" s="13"/>
      <c r="I41" s="16">
        <f t="shared" si="0"/>
        <v>11</v>
      </c>
      <c r="J41" s="13"/>
      <c r="K41" s="13"/>
      <c r="L41" s="6">
        <v>33</v>
      </c>
      <c r="M41" s="4" t="s">
        <v>132</v>
      </c>
      <c r="O41" s="43">
        <f>+Teams!AJ30</f>
        <v>2</v>
      </c>
      <c r="P41" s="13"/>
      <c r="Q41" s="44">
        <f>+Teams!AJ32</f>
        <v>1</v>
      </c>
      <c r="R41" s="13"/>
      <c r="S41" s="13"/>
      <c r="T41" s="16">
        <f t="shared" si="1"/>
        <v>3</v>
      </c>
    </row>
    <row r="42" spans="1:20" x14ac:dyDescent="0.25">
      <c r="A42" s="6">
        <v>34</v>
      </c>
      <c r="B42" s="4" t="s">
        <v>86</v>
      </c>
      <c r="D42" s="43">
        <f>+Teams!M30</f>
        <v>12</v>
      </c>
      <c r="E42" s="13"/>
      <c r="F42" s="44">
        <f>+Teams!M32</f>
        <v>0</v>
      </c>
      <c r="G42" s="13"/>
      <c r="H42" s="13"/>
      <c r="I42" s="16">
        <f t="shared" ref="I42:I64" si="2">+D42+F42</f>
        <v>12</v>
      </c>
      <c r="J42" s="13"/>
      <c r="K42" s="13"/>
      <c r="L42" s="6">
        <v>34</v>
      </c>
      <c r="M42" s="4" t="s">
        <v>125</v>
      </c>
      <c r="O42" s="43">
        <f>+Teams!AE30</f>
        <v>2</v>
      </c>
      <c r="P42" s="13"/>
      <c r="Q42" s="44">
        <f>+Teams!AE32</f>
        <v>0</v>
      </c>
      <c r="R42" s="13"/>
      <c r="S42" s="13"/>
      <c r="T42" s="16">
        <f t="shared" ref="T42:T64" si="3">+O42+Q42</f>
        <v>2</v>
      </c>
    </row>
    <row r="43" spans="1:20" x14ac:dyDescent="0.25">
      <c r="A43" s="6">
        <v>35</v>
      </c>
      <c r="B43" s="4" t="s">
        <v>177</v>
      </c>
      <c r="D43" s="43">
        <f>+Teams!BB30</f>
        <v>1</v>
      </c>
      <c r="E43" s="13"/>
      <c r="F43" s="44">
        <f>+Teams!BB32</f>
        <v>0</v>
      </c>
      <c r="G43" s="13"/>
      <c r="H43" s="13"/>
      <c r="I43" s="16">
        <f t="shared" si="2"/>
        <v>1</v>
      </c>
      <c r="J43" s="13"/>
      <c r="K43" s="13"/>
      <c r="L43" s="6">
        <v>35</v>
      </c>
      <c r="M43" s="4" t="s">
        <v>179</v>
      </c>
      <c r="O43" s="43">
        <f>+Teams!BC30</f>
        <v>2</v>
      </c>
      <c r="P43" s="13"/>
      <c r="Q43" s="44">
        <f>+Teams!BC32</f>
        <v>0</v>
      </c>
      <c r="R43" s="13"/>
      <c r="S43" s="13"/>
      <c r="T43" s="16">
        <f t="shared" si="3"/>
        <v>2</v>
      </c>
    </row>
    <row r="44" spans="1:20" x14ac:dyDescent="0.25">
      <c r="A44" s="6">
        <v>36</v>
      </c>
      <c r="B44" s="4" t="s">
        <v>84</v>
      </c>
      <c r="D44" s="43">
        <f>+Teams!K30</f>
        <v>5</v>
      </c>
      <c r="E44" s="13"/>
      <c r="F44" s="44">
        <f>+Teams!K32</f>
        <v>1</v>
      </c>
      <c r="G44" s="13"/>
      <c r="H44" s="13"/>
      <c r="I44" s="16">
        <f t="shared" si="2"/>
        <v>6</v>
      </c>
      <c r="J44" s="13"/>
      <c r="K44" s="13"/>
      <c r="L44" s="6">
        <v>36</v>
      </c>
      <c r="M44" s="4" t="s">
        <v>175</v>
      </c>
      <c r="O44" s="43">
        <f>+Teams!BA30</f>
        <v>2</v>
      </c>
      <c r="P44" s="13"/>
      <c r="Q44" s="44">
        <f>+Teams!BA32</f>
        <v>0</v>
      </c>
      <c r="R44" s="13"/>
      <c r="S44" s="13"/>
      <c r="T44" s="16">
        <f t="shared" si="3"/>
        <v>2</v>
      </c>
    </row>
    <row r="45" spans="1:20" x14ac:dyDescent="0.25">
      <c r="A45" s="6">
        <v>37</v>
      </c>
      <c r="B45" s="4" t="s">
        <v>90</v>
      </c>
      <c r="D45" s="43">
        <f>+Teams!Q30</f>
        <v>11</v>
      </c>
      <c r="E45" s="13"/>
      <c r="F45" s="44">
        <f>+Teams!Q32</f>
        <v>3</v>
      </c>
      <c r="G45" s="13"/>
      <c r="H45" s="13"/>
      <c r="I45" s="16">
        <f t="shared" si="2"/>
        <v>14</v>
      </c>
      <c r="J45" s="13"/>
      <c r="K45" s="13"/>
      <c r="L45" s="6">
        <v>37</v>
      </c>
      <c r="M45" s="4" t="s">
        <v>120</v>
      </c>
      <c r="O45" s="43">
        <f>+Teams!Z30</f>
        <v>2</v>
      </c>
      <c r="P45" s="13"/>
      <c r="Q45" s="44">
        <f>+Teams!Z32</f>
        <v>0</v>
      </c>
      <c r="R45" s="13"/>
      <c r="S45" s="13"/>
      <c r="T45" s="16">
        <f t="shared" si="3"/>
        <v>2</v>
      </c>
    </row>
    <row r="46" spans="1:20" x14ac:dyDescent="0.25">
      <c r="A46" s="6">
        <v>38</v>
      </c>
      <c r="B46" s="4" t="s">
        <v>87</v>
      </c>
      <c r="D46" s="43">
        <f>+Teams!N30</f>
        <v>1</v>
      </c>
      <c r="E46" s="13"/>
      <c r="F46" s="44">
        <f>+Teams!N32</f>
        <v>2</v>
      </c>
      <c r="G46" s="13"/>
      <c r="H46" s="13"/>
      <c r="I46" s="16">
        <f t="shared" si="2"/>
        <v>3</v>
      </c>
      <c r="J46" s="13"/>
      <c r="K46" s="13"/>
      <c r="L46" s="6">
        <v>38</v>
      </c>
      <c r="M46" s="45" t="s">
        <v>130</v>
      </c>
      <c r="O46" s="43">
        <f>+Teams!AI30</f>
        <v>2</v>
      </c>
      <c r="P46" s="13"/>
      <c r="Q46" s="44">
        <f>+Teams!AI32</f>
        <v>0</v>
      </c>
      <c r="R46" s="13"/>
      <c r="S46" s="13"/>
      <c r="T46" s="16">
        <f t="shared" si="3"/>
        <v>2</v>
      </c>
    </row>
    <row r="47" spans="1:20" x14ac:dyDescent="0.25">
      <c r="A47" s="6">
        <v>39</v>
      </c>
      <c r="B47" s="4" t="s">
        <v>123</v>
      </c>
      <c r="D47" s="43">
        <f>+Teams!AC30</f>
        <v>8</v>
      </c>
      <c r="E47" s="13"/>
      <c r="F47" s="44">
        <f>+Teams!AC32</f>
        <v>0</v>
      </c>
      <c r="G47" s="13"/>
      <c r="H47" s="13"/>
      <c r="I47" s="16">
        <f t="shared" si="2"/>
        <v>8</v>
      </c>
      <c r="J47" s="13"/>
      <c r="K47" s="13"/>
      <c r="L47" s="6">
        <v>39</v>
      </c>
      <c r="M47" s="4" t="s">
        <v>152</v>
      </c>
      <c r="O47" s="43">
        <f>+Teams!AS30</f>
        <v>1</v>
      </c>
      <c r="P47" s="13"/>
      <c r="Q47" s="44">
        <f>+Teams!AS32</f>
        <v>5</v>
      </c>
      <c r="R47" s="13"/>
      <c r="S47" s="13"/>
      <c r="T47" s="16">
        <f t="shared" si="3"/>
        <v>6</v>
      </c>
    </row>
    <row r="48" spans="1:20" x14ac:dyDescent="0.25">
      <c r="A48" s="6">
        <v>40</v>
      </c>
      <c r="B48" s="4" t="s">
        <v>120</v>
      </c>
      <c r="D48" s="43">
        <f>+Teams!Z30</f>
        <v>2</v>
      </c>
      <c r="E48" s="13"/>
      <c r="F48" s="44">
        <f>+Teams!Z32</f>
        <v>0</v>
      </c>
      <c r="G48" s="13"/>
      <c r="H48" s="13"/>
      <c r="I48" s="16">
        <f t="shared" si="2"/>
        <v>2</v>
      </c>
      <c r="J48" s="13"/>
      <c r="K48" s="13"/>
      <c r="L48" s="6">
        <v>40</v>
      </c>
      <c r="M48" s="4" t="s">
        <v>87</v>
      </c>
      <c r="O48" s="43">
        <f>+Teams!N30</f>
        <v>1</v>
      </c>
      <c r="P48" s="13"/>
      <c r="Q48" s="44">
        <f>+Teams!N32</f>
        <v>2</v>
      </c>
      <c r="R48" s="13"/>
      <c r="S48" s="13"/>
      <c r="T48" s="16">
        <f t="shared" si="3"/>
        <v>3</v>
      </c>
    </row>
    <row r="49" spans="1:20" x14ac:dyDescent="0.25">
      <c r="A49" s="6">
        <v>41</v>
      </c>
      <c r="B49" s="4" t="s">
        <v>144</v>
      </c>
      <c r="D49" s="43">
        <f>+Teams!AO30</f>
        <v>6</v>
      </c>
      <c r="E49" s="13"/>
      <c r="F49" s="44">
        <f>+Teams!AO32</f>
        <v>0</v>
      </c>
      <c r="G49" s="13"/>
      <c r="H49" s="13"/>
      <c r="I49" s="16">
        <f t="shared" si="2"/>
        <v>6</v>
      </c>
      <c r="J49" s="13"/>
      <c r="K49" s="13"/>
      <c r="L49" s="6">
        <v>41</v>
      </c>
      <c r="M49" s="4" t="s">
        <v>94</v>
      </c>
      <c r="O49" s="43">
        <f>+Teams!U30</f>
        <v>1</v>
      </c>
      <c r="P49" s="13"/>
      <c r="Q49" s="44">
        <f>+Teams!U32</f>
        <v>1</v>
      </c>
      <c r="R49" s="13"/>
      <c r="S49" s="13"/>
      <c r="T49" s="16">
        <f t="shared" si="3"/>
        <v>2</v>
      </c>
    </row>
    <row r="50" spans="1:20" x14ac:dyDescent="0.25">
      <c r="A50" s="6">
        <v>42</v>
      </c>
      <c r="B50" s="4" t="s">
        <v>130</v>
      </c>
      <c r="D50" s="43">
        <f>+Teams!AI30</f>
        <v>2</v>
      </c>
      <c r="E50" s="13"/>
      <c r="F50" s="44">
        <f>+Teams!AI32</f>
        <v>0</v>
      </c>
      <c r="G50" s="13"/>
      <c r="H50" s="13"/>
      <c r="I50" s="16">
        <f t="shared" si="2"/>
        <v>2</v>
      </c>
      <c r="J50" s="13"/>
      <c r="K50" s="13"/>
      <c r="L50" s="6">
        <v>42</v>
      </c>
      <c r="M50" s="4" t="s">
        <v>181</v>
      </c>
      <c r="O50" s="43">
        <f>+Teams!BD30</f>
        <v>1</v>
      </c>
      <c r="P50" s="13"/>
      <c r="Q50" s="44">
        <f>+Teams!BD32</f>
        <v>0</v>
      </c>
      <c r="R50" s="13"/>
      <c r="S50" s="13"/>
      <c r="T50" s="16">
        <f t="shared" si="3"/>
        <v>1</v>
      </c>
    </row>
    <row r="51" spans="1:20" x14ac:dyDescent="0.25">
      <c r="A51" s="6">
        <v>43</v>
      </c>
      <c r="B51" s="4" t="s">
        <v>148</v>
      </c>
      <c r="D51" s="43">
        <f>+Teams!AQ30</f>
        <v>4</v>
      </c>
      <c r="E51" s="13"/>
      <c r="F51" s="44">
        <f>+Teams!AQ32</f>
        <v>3</v>
      </c>
      <c r="G51" s="13"/>
      <c r="H51" s="13"/>
      <c r="I51" s="16">
        <f t="shared" si="2"/>
        <v>7</v>
      </c>
      <c r="J51" s="13"/>
      <c r="K51" s="13"/>
      <c r="L51" s="6">
        <v>43</v>
      </c>
      <c r="M51" s="4" t="s">
        <v>173</v>
      </c>
      <c r="O51" s="43">
        <f>+Teams!AZ30</f>
        <v>1</v>
      </c>
      <c r="P51" s="13"/>
      <c r="Q51" s="44">
        <f>+Teams!AZ32</f>
        <v>0</v>
      </c>
      <c r="R51" s="13"/>
      <c r="S51" s="13"/>
      <c r="T51" s="16">
        <f t="shared" si="3"/>
        <v>1</v>
      </c>
    </row>
    <row r="52" spans="1:20" x14ac:dyDescent="0.25">
      <c r="A52" s="6">
        <v>44</v>
      </c>
      <c r="B52" s="4" t="s">
        <v>170</v>
      </c>
      <c r="D52" s="43">
        <f>+Teams!AX30</f>
        <v>3</v>
      </c>
      <c r="E52" s="13"/>
      <c r="F52" s="44">
        <f>+Teams!AX32</f>
        <v>0</v>
      </c>
      <c r="G52" s="13"/>
      <c r="H52" s="13"/>
      <c r="I52" s="16">
        <f t="shared" si="2"/>
        <v>3</v>
      </c>
      <c r="J52" s="13"/>
      <c r="K52" s="13"/>
      <c r="L52" s="6">
        <v>44</v>
      </c>
      <c r="M52" s="4" t="s">
        <v>177</v>
      </c>
      <c r="O52" s="43">
        <f>+Teams!BB30</f>
        <v>1</v>
      </c>
      <c r="P52" s="13"/>
      <c r="Q52" s="44">
        <f>+Teams!BB32</f>
        <v>0</v>
      </c>
      <c r="R52" s="13"/>
      <c r="S52" s="13"/>
      <c r="T52" s="16">
        <f t="shared" si="3"/>
        <v>1</v>
      </c>
    </row>
    <row r="53" spans="1:20" x14ac:dyDescent="0.25">
      <c r="A53" s="6">
        <v>45</v>
      </c>
      <c r="B53" s="4" t="s">
        <v>77</v>
      </c>
      <c r="D53" s="43">
        <f>+Teams!D30</f>
        <v>6</v>
      </c>
      <c r="E53" s="13"/>
      <c r="F53" s="44">
        <f>+Teams!D32</f>
        <v>8</v>
      </c>
      <c r="G53" s="13"/>
      <c r="H53" s="13"/>
      <c r="I53" s="16">
        <f t="shared" si="2"/>
        <v>14</v>
      </c>
      <c r="J53" s="13"/>
      <c r="K53" s="13"/>
      <c r="L53" s="6">
        <v>45</v>
      </c>
      <c r="M53" s="4" t="s">
        <v>171</v>
      </c>
      <c r="O53" s="43">
        <f>+Teams!AY30</f>
        <v>1</v>
      </c>
      <c r="P53" s="13"/>
      <c r="Q53" s="44">
        <f>+Teams!AY32</f>
        <v>0</v>
      </c>
      <c r="R53" s="13"/>
      <c r="S53" s="13"/>
      <c r="T53" s="16">
        <f t="shared" si="3"/>
        <v>1</v>
      </c>
    </row>
    <row r="54" spans="1:20" x14ac:dyDescent="0.25">
      <c r="A54" s="6">
        <v>46</v>
      </c>
      <c r="B54" s="4" t="s">
        <v>163</v>
      </c>
      <c r="D54" s="43">
        <f>+Teams!AU30</f>
        <v>3</v>
      </c>
      <c r="E54" s="13"/>
      <c r="F54" s="44">
        <f>+Teams!AU32</f>
        <v>0</v>
      </c>
      <c r="G54" s="13"/>
      <c r="H54" s="13"/>
      <c r="I54" s="16">
        <f t="shared" si="2"/>
        <v>3</v>
      </c>
      <c r="J54" s="13"/>
      <c r="K54" s="13"/>
      <c r="L54" s="6">
        <v>46</v>
      </c>
      <c r="M54" s="4" t="s">
        <v>185</v>
      </c>
      <c r="O54" s="43">
        <f>+Teams!BF30</f>
        <v>1</v>
      </c>
      <c r="P54" s="13"/>
      <c r="Q54" s="44">
        <f>+Teams!BF32</f>
        <v>0</v>
      </c>
      <c r="R54" s="13"/>
      <c r="S54" s="13"/>
      <c r="T54" s="16">
        <f t="shared" si="3"/>
        <v>1</v>
      </c>
    </row>
    <row r="55" spans="1:20" x14ac:dyDescent="0.25">
      <c r="A55" s="6">
        <v>47</v>
      </c>
      <c r="B55" s="4" t="s">
        <v>124</v>
      </c>
      <c r="D55" s="43">
        <f>+Teams!AD30</f>
        <v>5</v>
      </c>
      <c r="E55" s="13"/>
      <c r="F55" s="44">
        <f>+Teams!AD32</f>
        <v>0</v>
      </c>
      <c r="G55" s="13"/>
      <c r="H55" s="13"/>
      <c r="I55" s="16">
        <f t="shared" si="2"/>
        <v>5</v>
      </c>
      <c r="J55" s="13"/>
      <c r="K55" s="13"/>
      <c r="L55" s="6">
        <v>47</v>
      </c>
      <c r="M55" s="4" t="s">
        <v>134</v>
      </c>
      <c r="O55" s="43">
        <f>+Teams!AK30</f>
        <v>0</v>
      </c>
      <c r="P55" s="13"/>
      <c r="Q55" s="44">
        <f>+Teams!AK32</f>
        <v>4</v>
      </c>
      <c r="R55" s="13"/>
      <c r="S55" s="13"/>
      <c r="T55" s="16">
        <f t="shared" si="3"/>
        <v>4</v>
      </c>
    </row>
    <row r="56" spans="1:20" x14ac:dyDescent="0.25">
      <c r="A56" s="6">
        <v>48</v>
      </c>
      <c r="B56" s="4" t="s">
        <v>171</v>
      </c>
      <c r="D56" s="43">
        <f>+Teams!AY30</f>
        <v>1</v>
      </c>
      <c r="E56" s="13"/>
      <c r="F56" s="44">
        <f>+Teams!AY32</f>
        <v>0</v>
      </c>
      <c r="G56" s="13"/>
      <c r="H56" s="13"/>
      <c r="I56" s="16">
        <f t="shared" si="2"/>
        <v>1</v>
      </c>
      <c r="J56" s="13"/>
      <c r="K56" s="13"/>
      <c r="L56" s="6">
        <v>48</v>
      </c>
      <c r="M56" s="4" t="s">
        <v>147</v>
      </c>
      <c r="O56" s="43">
        <f>+Teams!AP30</f>
        <v>0</v>
      </c>
      <c r="P56" s="13"/>
      <c r="Q56" s="44">
        <f>+Teams!AP32</f>
        <v>4</v>
      </c>
      <c r="R56" s="13"/>
      <c r="S56" s="13"/>
      <c r="T56" s="16">
        <f t="shared" si="3"/>
        <v>4</v>
      </c>
    </row>
    <row r="57" spans="1:20" x14ac:dyDescent="0.25">
      <c r="A57" s="6">
        <v>49</v>
      </c>
      <c r="B57" s="4" t="s">
        <v>185</v>
      </c>
      <c r="D57" s="43">
        <f>+Teams!BF30</f>
        <v>1</v>
      </c>
      <c r="E57" s="13"/>
      <c r="F57" s="44">
        <f>+Teams!BF32</f>
        <v>0</v>
      </c>
      <c r="G57" s="13"/>
      <c r="H57" s="13"/>
      <c r="I57" s="16">
        <f t="shared" si="2"/>
        <v>1</v>
      </c>
      <c r="J57" s="13"/>
      <c r="K57" s="13"/>
      <c r="L57" s="6">
        <v>49</v>
      </c>
      <c r="M57" s="4" t="s">
        <v>138</v>
      </c>
      <c r="O57" s="43">
        <f>+Teams!AM30</f>
        <v>0</v>
      </c>
      <c r="P57" s="13"/>
      <c r="Q57" s="44">
        <f>+Teams!AM32</f>
        <v>2</v>
      </c>
      <c r="R57" s="13"/>
      <c r="S57" s="13"/>
      <c r="T57" s="16">
        <f t="shared" si="3"/>
        <v>2</v>
      </c>
    </row>
    <row r="58" spans="1:20" x14ac:dyDescent="0.25">
      <c r="A58" s="6">
        <v>50</v>
      </c>
      <c r="B58" s="4" t="s">
        <v>126</v>
      </c>
      <c r="D58" s="43">
        <f>+Teams!AF30</f>
        <v>2</v>
      </c>
      <c r="E58" s="13"/>
      <c r="F58" s="44">
        <f>+Teams!AF32</f>
        <v>6</v>
      </c>
      <c r="G58" s="13"/>
      <c r="H58" s="13"/>
      <c r="I58" s="16">
        <f t="shared" si="2"/>
        <v>8</v>
      </c>
      <c r="J58" s="13"/>
      <c r="K58" s="13"/>
      <c r="L58" s="6">
        <v>50</v>
      </c>
      <c r="M58" s="4" t="s">
        <v>151</v>
      </c>
      <c r="O58" s="43">
        <f>+Teams!AR30</f>
        <v>0</v>
      </c>
      <c r="P58" s="13"/>
      <c r="Q58" s="44">
        <f>+Teams!AR32</f>
        <v>2</v>
      </c>
      <c r="R58" s="13"/>
      <c r="S58" s="13"/>
      <c r="T58" s="16">
        <f t="shared" si="3"/>
        <v>2</v>
      </c>
    </row>
    <row r="59" spans="1:20" x14ac:dyDescent="0.25">
      <c r="A59" s="6">
        <v>51</v>
      </c>
      <c r="B59" s="4" t="s">
        <v>92</v>
      </c>
      <c r="D59" s="43">
        <f>+Teams!S30</f>
        <v>0</v>
      </c>
      <c r="E59" s="13"/>
      <c r="F59" s="44">
        <f>+Teams!S32</f>
        <v>2</v>
      </c>
      <c r="G59" s="13"/>
      <c r="H59" s="13"/>
      <c r="I59" s="16">
        <f t="shared" si="2"/>
        <v>2</v>
      </c>
      <c r="J59" s="13"/>
      <c r="K59" s="13"/>
      <c r="L59" s="6">
        <v>51</v>
      </c>
      <c r="M59" s="4" t="s">
        <v>183</v>
      </c>
      <c r="O59" s="43">
        <f>+Teams!BE30</f>
        <v>0</v>
      </c>
      <c r="P59" s="13"/>
      <c r="Q59" s="44">
        <f>+Teams!BE32</f>
        <v>2</v>
      </c>
      <c r="R59" s="13"/>
      <c r="S59" s="13"/>
      <c r="T59" s="16">
        <f t="shared" si="3"/>
        <v>2</v>
      </c>
    </row>
    <row r="60" spans="1:20" x14ac:dyDescent="0.25">
      <c r="A60" s="6">
        <v>52</v>
      </c>
      <c r="B60" s="4" t="s">
        <v>147</v>
      </c>
      <c r="D60" s="43">
        <f>+Teams!AP30</f>
        <v>0</v>
      </c>
      <c r="E60" s="13"/>
      <c r="F60" s="44">
        <f>+Teams!AP32</f>
        <v>4</v>
      </c>
      <c r="G60" s="13"/>
      <c r="H60" s="13"/>
      <c r="I60" s="16">
        <f t="shared" si="2"/>
        <v>4</v>
      </c>
      <c r="J60" s="13"/>
      <c r="K60" s="13"/>
      <c r="L60" s="6">
        <v>52</v>
      </c>
      <c r="M60" s="4" t="s">
        <v>92</v>
      </c>
      <c r="O60" s="43">
        <f>+Teams!S30</f>
        <v>0</v>
      </c>
      <c r="P60" s="13"/>
      <c r="Q60" s="44">
        <f>+Teams!S32</f>
        <v>2</v>
      </c>
      <c r="R60" s="13"/>
      <c r="S60" s="13"/>
      <c r="T60" s="16">
        <f t="shared" si="3"/>
        <v>2</v>
      </c>
    </row>
    <row r="61" spans="1:20" x14ac:dyDescent="0.25">
      <c r="A61" s="6">
        <v>53</v>
      </c>
      <c r="B61" s="4" t="s">
        <v>143</v>
      </c>
      <c r="D61" s="43">
        <f>+Teams!AN30</f>
        <v>7</v>
      </c>
      <c r="E61" s="13"/>
      <c r="F61" s="44">
        <f>+Teams!AN32</f>
        <v>1</v>
      </c>
      <c r="G61" s="13"/>
      <c r="H61" s="13"/>
      <c r="I61" s="16">
        <f t="shared" si="2"/>
        <v>8</v>
      </c>
      <c r="J61" s="13"/>
      <c r="K61" s="13"/>
      <c r="L61" s="6">
        <v>53</v>
      </c>
      <c r="M61" s="4" t="s">
        <v>93</v>
      </c>
      <c r="O61" s="43">
        <f>+Teams!T30</f>
        <v>0</v>
      </c>
      <c r="P61" s="13"/>
      <c r="Q61" s="44">
        <f>+Teams!T32</f>
        <v>1</v>
      </c>
      <c r="R61" s="13"/>
      <c r="S61" s="13"/>
      <c r="T61" s="16">
        <f t="shared" si="3"/>
        <v>1</v>
      </c>
    </row>
    <row r="62" spans="1:20" x14ac:dyDescent="0.25">
      <c r="A62" s="6">
        <v>54</v>
      </c>
      <c r="B62" s="4" t="s">
        <v>89</v>
      </c>
      <c r="D62" s="43">
        <f>+Teams!P30</f>
        <v>10</v>
      </c>
      <c r="E62" s="13"/>
      <c r="F62" s="44">
        <f>+Teams!P32</f>
        <v>0</v>
      </c>
      <c r="G62" s="13"/>
      <c r="H62" s="13"/>
      <c r="I62" s="16">
        <f t="shared" si="2"/>
        <v>10</v>
      </c>
      <c r="J62" s="13"/>
      <c r="K62" s="13"/>
      <c r="L62" s="6">
        <v>54</v>
      </c>
      <c r="M62" s="4" t="s">
        <v>135</v>
      </c>
      <c r="O62" s="43">
        <f>+Teams!AL30</f>
        <v>0</v>
      </c>
      <c r="P62" s="13"/>
      <c r="Q62" s="44">
        <f>+Teams!AL32</f>
        <v>1</v>
      </c>
      <c r="R62" s="13"/>
      <c r="S62" s="13"/>
      <c r="T62" s="16">
        <f t="shared" si="3"/>
        <v>1</v>
      </c>
    </row>
    <row r="63" spans="1:20" x14ac:dyDescent="0.25">
      <c r="A63" s="6">
        <v>55</v>
      </c>
      <c r="B63" s="4" t="s">
        <v>96</v>
      </c>
      <c r="D63" s="43">
        <f>+Teams!W30</f>
        <v>11</v>
      </c>
      <c r="E63" s="13"/>
      <c r="F63" s="44">
        <f>+Teams!W32</f>
        <v>1</v>
      </c>
      <c r="G63" s="13"/>
      <c r="H63" s="13"/>
      <c r="I63" s="16">
        <f t="shared" si="2"/>
        <v>12</v>
      </c>
      <c r="J63" s="13"/>
      <c r="K63" s="13"/>
      <c r="L63" s="6">
        <v>55</v>
      </c>
      <c r="M63" s="4" t="s">
        <v>167</v>
      </c>
      <c r="O63" s="43">
        <f>+Teams!AW30</f>
        <v>0</v>
      </c>
      <c r="P63" s="13"/>
      <c r="Q63" s="44">
        <f>+Teams!AW32</f>
        <v>1</v>
      </c>
      <c r="R63" s="13"/>
      <c r="S63" s="13"/>
      <c r="T63" s="16">
        <f t="shared" si="3"/>
        <v>1</v>
      </c>
    </row>
    <row r="64" spans="1:20" x14ac:dyDescent="0.25">
      <c r="A64" s="6">
        <v>56</v>
      </c>
      <c r="B64" s="4" t="s">
        <v>132</v>
      </c>
      <c r="D64" s="43">
        <f>+Teams!AJ30</f>
        <v>2</v>
      </c>
      <c r="E64" s="13"/>
      <c r="F64" s="44">
        <f>+Teams!AJ32</f>
        <v>1</v>
      </c>
      <c r="G64" s="13"/>
      <c r="H64" s="13"/>
      <c r="I64" s="16">
        <f t="shared" si="2"/>
        <v>3</v>
      </c>
      <c r="J64" s="13"/>
      <c r="K64" s="13"/>
      <c r="L64" s="6">
        <v>56</v>
      </c>
      <c r="M64" s="4" t="s">
        <v>98</v>
      </c>
      <c r="O64" s="43">
        <f>+Teams!Y30</f>
        <v>0</v>
      </c>
      <c r="P64" s="13"/>
      <c r="Q64" s="44">
        <f>+Teams!Y32</f>
        <v>1</v>
      </c>
      <c r="R64" s="13"/>
      <c r="S64" s="13"/>
      <c r="T64" s="16">
        <f t="shared" si="3"/>
        <v>1</v>
      </c>
    </row>
    <row r="65" spans="2:20" x14ac:dyDescent="0.25">
      <c r="B65" s="4"/>
      <c r="D65" s="13"/>
      <c r="E65" s="13"/>
      <c r="F65" s="13"/>
      <c r="G65" s="13"/>
      <c r="H65" s="13"/>
      <c r="I65" s="13"/>
      <c r="J65" s="13"/>
      <c r="K65" s="13"/>
      <c r="M65" s="4"/>
      <c r="O65" s="13"/>
      <c r="P65" s="13"/>
      <c r="Q65" s="13"/>
      <c r="R65" s="13"/>
      <c r="S65" s="13"/>
      <c r="T65" s="13"/>
    </row>
    <row r="66" spans="2:20" ht="22" thickBot="1" x14ac:dyDescent="0.3">
      <c r="D66" s="19">
        <f>SUM(D10:D64)</f>
        <v>210</v>
      </c>
      <c r="E66" s="13"/>
      <c r="F66" s="19">
        <f>SUM(F10:F64)</f>
        <v>82</v>
      </c>
      <c r="G66" s="13"/>
      <c r="H66" s="13"/>
      <c r="I66" s="19">
        <f>SUM(I10:I64)</f>
        <v>292</v>
      </c>
      <c r="J66" s="13"/>
      <c r="K66" s="13"/>
      <c r="O66" s="19">
        <f>SUM(O10:O64)</f>
        <v>210</v>
      </c>
      <c r="P66" s="13"/>
      <c r="Q66" s="19">
        <f>SUM(Q10:Q64)</f>
        <v>82</v>
      </c>
      <c r="R66" s="13"/>
      <c r="S66" s="13"/>
      <c r="T66" s="19">
        <f>SUM(T10:T64)</f>
        <v>292</v>
      </c>
    </row>
    <row r="67" spans="2:20" ht="22" thickTop="1" x14ac:dyDescent="0.25">
      <c r="D67" s="13"/>
      <c r="E67" s="13"/>
      <c r="F67" s="13"/>
      <c r="G67" s="13"/>
      <c r="H67" s="13"/>
      <c r="I67" s="13"/>
      <c r="J67" s="13"/>
      <c r="K67" s="13"/>
      <c r="O67" s="13"/>
      <c r="P67" s="13"/>
      <c r="Q67" s="13"/>
      <c r="R67" s="13"/>
      <c r="S67" s="13"/>
      <c r="T67" s="13"/>
    </row>
    <row r="68" spans="2:20" x14ac:dyDescent="0.25">
      <c r="D68" s="13"/>
      <c r="E68" s="13"/>
      <c r="F68" s="13"/>
      <c r="G68" s="13"/>
      <c r="H68" s="13"/>
      <c r="I68" s="13"/>
      <c r="J68" s="13"/>
      <c r="K68" s="13"/>
      <c r="O68" s="13"/>
      <c r="P68" s="13"/>
      <c r="Q68" s="13"/>
      <c r="R68" s="13"/>
      <c r="S68" s="13"/>
      <c r="T68" s="13"/>
    </row>
    <row r="69" spans="2:20" x14ac:dyDescent="0.25">
      <c r="B69" s="20"/>
      <c r="D69" s="13"/>
      <c r="E69" s="13"/>
      <c r="F69" s="13"/>
      <c r="G69" s="13"/>
      <c r="H69" s="13"/>
      <c r="I69" s="13"/>
      <c r="J69" s="13"/>
      <c r="K69" s="13"/>
      <c r="L69" s="13"/>
    </row>
    <row r="70" spans="2:20" x14ac:dyDescent="0.25">
      <c r="D70" s="13"/>
      <c r="E70" s="13"/>
      <c r="F70" s="13"/>
      <c r="G70" s="13"/>
      <c r="H70" s="13"/>
      <c r="I70" s="13"/>
      <c r="J70" s="13"/>
      <c r="K70" s="13"/>
      <c r="L70" s="13"/>
    </row>
    <row r="71" spans="2:20" x14ac:dyDescent="0.25">
      <c r="D71" s="13"/>
      <c r="E71" s="13"/>
      <c r="F71" s="13"/>
      <c r="G71" s="13"/>
      <c r="H71" s="13"/>
      <c r="I71" s="13"/>
      <c r="J71" s="13"/>
      <c r="K71" s="13"/>
      <c r="L71" s="13"/>
    </row>
    <row r="72" spans="2:20" x14ac:dyDescent="0.25">
      <c r="D72" s="13"/>
      <c r="E72" s="13"/>
      <c r="F72" s="13"/>
      <c r="G72" s="13"/>
      <c r="H72" s="13"/>
      <c r="I72" s="13"/>
      <c r="J72" s="13"/>
      <c r="K72" s="13"/>
      <c r="L72" s="13"/>
    </row>
    <row r="73" spans="2:20" x14ac:dyDescent="0.25">
      <c r="D73" s="13"/>
      <c r="E73" s="13"/>
      <c r="F73" s="13"/>
      <c r="G73" s="13"/>
      <c r="H73" s="13"/>
      <c r="I73" s="13"/>
      <c r="J73" s="13"/>
      <c r="K73" s="13"/>
      <c r="L73" s="13"/>
    </row>
  </sheetData>
  <sortState xmlns:xlrd2="http://schemas.microsoft.com/office/spreadsheetml/2017/richdata2" ref="M10:T64">
    <sortCondition descending="1" ref="O10:O64"/>
    <sortCondition descending="1" ref="T10:T64"/>
    <sortCondition descending="1" ref="Q10:Q64"/>
    <sortCondition ref="M10:M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D527C-9031-420B-9FA7-BC9F6EB27793}">
  <dimension ref="A1:Z75"/>
  <sheetViews>
    <sheetView zoomScaleNormal="100" workbookViewId="0">
      <selection activeCell="B30" sqref="B30"/>
    </sheetView>
  </sheetViews>
  <sheetFormatPr baseColWidth="10" defaultColWidth="8.83203125" defaultRowHeight="21" x14ac:dyDescent="0.25"/>
  <cols>
    <col min="1" max="1" width="9.1640625" style="6" bestFit="1" customWidth="1"/>
    <col min="2" max="2" width="33.83203125" style="6" bestFit="1" customWidth="1"/>
    <col min="3" max="3" width="27.33203125" style="6" bestFit="1" customWidth="1"/>
    <col min="4" max="15" width="5.6640625" style="6" customWidth="1"/>
    <col min="16" max="16" width="8.83203125" style="6"/>
    <col min="17" max="17" width="15" style="6" bestFit="1" customWidth="1"/>
    <col min="18" max="18" width="8.83203125" style="6"/>
  </cols>
  <sheetData>
    <row r="1" spans="1:26" ht="24" x14ac:dyDescent="0.3">
      <c r="A1" s="28" t="s">
        <v>54</v>
      </c>
    </row>
    <row r="2" spans="1:26" ht="24" x14ac:dyDescent="0.3">
      <c r="A2" s="29"/>
    </row>
    <row r="3" spans="1:26" ht="24" x14ac:dyDescent="0.3">
      <c r="A3" s="28" t="s">
        <v>45</v>
      </c>
    </row>
    <row r="4" spans="1:26" ht="24" x14ac:dyDescent="0.3">
      <c r="A4" s="29"/>
    </row>
    <row r="5" spans="1:26" ht="24" x14ac:dyDescent="0.3">
      <c r="A5" s="28" t="s">
        <v>26</v>
      </c>
    </row>
    <row r="8" spans="1:26" s="3" customFormat="1" ht="125" x14ac:dyDescent="0.25">
      <c r="A8" s="4"/>
      <c r="B8" s="4"/>
      <c r="C8" s="4"/>
      <c r="D8" s="33" t="s">
        <v>66</v>
      </c>
      <c r="E8" s="33" t="s">
        <v>68</v>
      </c>
      <c r="F8" s="50" t="s">
        <v>64</v>
      </c>
      <c r="G8" s="50"/>
      <c r="H8" s="33"/>
      <c r="I8" s="33"/>
      <c r="J8" s="33"/>
      <c r="K8" s="33"/>
      <c r="L8" s="50"/>
      <c r="M8" s="50"/>
      <c r="N8" s="50"/>
      <c r="O8" s="50"/>
      <c r="P8" s="33"/>
      <c r="Q8" s="17" t="s">
        <v>12</v>
      </c>
      <c r="R8" s="4"/>
    </row>
    <row r="9" spans="1:26" ht="39" x14ac:dyDescent="0.25">
      <c r="A9" s="17"/>
      <c r="B9" s="17" t="s">
        <v>0</v>
      </c>
      <c r="C9" s="17" t="s">
        <v>2</v>
      </c>
      <c r="D9" s="33" t="s">
        <v>12</v>
      </c>
      <c r="E9" s="33" t="s">
        <v>12</v>
      </c>
      <c r="F9" s="33" t="s">
        <v>12</v>
      </c>
      <c r="G9" s="34" t="s">
        <v>13</v>
      </c>
      <c r="H9" s="33"/>
      <c r="I9" s="33"/>
      <c r="J9" s="33"/>
      <c r="K9" s="33"/>
      <c r="L9" s="33"/>
      <c r="M9" s="33"/>
      <c r="N9" s="33"/>
      <c r="O9" s="33"/>
      <c r="Q9" s="17" t="s">
        <v>38</v>
      </c>
    </row>
    <row r="11" spans="1:26" x14ac:dyDescent="0.25">
      <c r="A11" s="13">
        <v>1</v>
      </c>
      <c r="B11" s="30">
        <v>44807</v>
      </c>
      <c r="C11" s="6" t="s">
        <v>99</v>
      </c>
      <c r="D11" s="13">
        <v>1</v>
      </c>
      <c r="E11" s="13">
        <v>1</v>
      </c>
      <c r="F11" s="13"/>
      <c r="G11" s="31">
        <v>1</v>
      </c>
      <c r="H11" s="13"/>
      <c r="I11" s="13"/>
      <c r="J11" s="13"/>
      <c r="K11" s="13"/>
      <c r="L11" s="13"/>
      <c r="M11" s="13"/>
      <c r="N11" s="13"/>
      <c r="O11" s="13"/>
      <c r="P11" s="13"/>
      <c r="Q11" s="13">
        <f>+D11+E11+H11</f>
        <v>2</v>
      </c>
    </row>
    <row r="12" spans="1:26" x14ac:dyDescent="0.25">
      <c r="A12" s="13">
        <v>2</v>
      </c>
      <c r="B12" s="30">
        <f>+B11+14</f>
        <v>44821</v>
      </c>
      <c r="C12" s="6" t="s">
        <v>50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3">
        <v>3</v>
      </c>
      <c r="B13" s="30">
        <f>+B12+7</f>
        <v>44828</v>
      </c>
      <c r="C13" s="6" t="s">
        <v>101</v>
      </c>
      <c r="D13" s="13"/>
      <c r="E13" s="13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3">
        <v>4</v>
      </c>
      <c r="B14" s="30">
        <f t="shared" ref="B14:B16" si="0">+B13+7</f>
        <v>44835</v>
      </c>
      <c r="C14" s="6" t="s">
        <v>103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3">
        <v>5</v>
      </c>
      <c r="B15" s="30">
        <f t="shared" si="0"/>
        <v>44842</v>
      </c>
      <c r="C15" s="6" t="s">
        <v>46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3">
        <v>6</v>
      </c>
      <c r="B16" s="30">
        <f t="shared" si="0"/>
        <v>44849</v>
      </c>
      <c r="C16" s="6" t="s">
        <v>104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3">
        <v>7</v>
      </c>
      <c r="B17" s="30">
        <f>+B16+7</f>
        <v>44856</v>
      </c>
      <c r="C17" s="6" t="s">
        <v>51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3">
        <v>8</v>
      </c>
      <c r="B18" s="30">
        <f>+B17+7</f>
        <v>44863</v>
      </c>
      <c r="C18" s="6" t="s">
        <v>105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3">
        <v>9</v>
      </c>
      <c r="B19" s="30">
        <f>+B18+14</f>
        <v>44877</v>
      </c>
      <c r="C19" s="6" t="s">
        <v>99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3">
        <v>10</v>
      </c>
      <c r="B20" s="30">
        <f>+B19+7</f>
        <v>44884</v>
      </c>
      <c r="C20" s="6" t="s">
        <v>48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3">
        <v>11</v>
      </c>
      <c r="B21" s="30">
        <f>+B19+14</f>
        <v>44891</v>
      </c>
      <c r="C21" s="6" t="s">
        <v>48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13">
        <v>12</v>
      </c>
      <c r="B22" s="30">
        <f>+B21+7</f>
        <v>44898</v>
      </c>
      <c r="C22" s="6" t="s">
        <v>50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13">
        <v>13</v>
      </c>
      <c r="B23" s="30">
        <f>+B22+35</f>
        <v>44933</v>
      </c>
      <c r="C23" s="15" t="s">
        <v>140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13">
        <v>14</v>
      </c>
      <c r="B24" s="30">
        <f>+B23+7</f>
        <v>44940</v>
      </c>
      <c r="C24" s="15" t="s">
        <v>104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3">
        <v>15</v>
      </c>
      <c r="B25" s="30">
        <f>+B24+14</f>
        <v>44954</v>
      </c>
      <c r="C25" s="15" t="s">
        <v>105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3">
        <v>16</v>
      </c>
      <c r="B26" s="30">
        <f t="shared" ref="B26" si="1">+B25+7</f>
        <v>44961</v>
      </c>
      <c r="C26" s="15" t="s">
        <v>101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3">
        <v>17</v>
      </c>
      <c r="B27" s="30">
        <f>+B26+35</f>
        <v>44996</v>
      </c>
      <c r="C27" s="15" t="s">
        <v>103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3">
        <v>18</v>
      </c>
      <c r="B28" s="30">
        <f>+B27+21</f>
        <v>45017</v>
      </c>
      <c r="C28" s="15" t="s">
        <v>51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3"/>
      <c r="B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3"/>
      <c r="B30" s="14" t="s">
        <v>15</v>
      </c>
      <c r="D30" s="13">
        <f>+SUM(D8:D20)</f>
        <v>1</v>
      </c>
      <c r="E30" s="13">
        <f>+SUM(E8:E20)</f>
        <v>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f>SUM(D30:O30)</f>
        <v>3</v>
      </c>
      <c r="R30" s="13"/>
      <c r="S30" s="13"/>
      <c r="T30" s="13"/>
      <c r="U30" s="2"/>
      <c r="V30" s="2"/>
      <c r="W30" s="2"/>
      <c r="X30" s="2"/>
      <c r="Y30" s="2"/>
      <c r="Z30" s="2"/>
    </row>
    <row r="31" spans="1:26" x14ac:dyDescent="0.25">
      <c r="A31" s="13"/>
      <c r="B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2"/>
      <c r="V31" s="2"/>
      <c r="W31" s="2"/>
      <c r="X31" s="2"/>
      <c r="Y31" s="2"/>
      <c r="Z31" s="2"/>
    </row>
    <row r="32" spans="1:26" x14ac:dyDescent="0.25">
      <c r="A32" s="13"/>
      <c r="B32" s="14" t="s">
        <v>16</v>
      </c>
      <c r="D32" s="13"/>
      <c r="E32" s="13"/>
      <c r="F32" s="13"/>
      <c r="G32" s="31">
        <f>+SUM(G10:G20)</f>
        <v>1</v>
      </c>
      <c r="H32" s="13"/>
      <c r="I32" s="13"/>
      <c r="J32" s="13"/>
      <c r="K32" s="13"/>
      <c r="L32" s="13"/>
      <c r="M32" s="13"/>
      <c r="N32" s="13"/>
      <c r="O32" s="13"/>
      <c r="P32" s="13"/>
      <c r="Q32" s="31">
        <f>SUM(D32:O32)</f>
        <v>1</v>
      </c>
      <c r="R32" s="13"/>
      <c r="S32" s="13"/>
      <c r="T32" s="13"/>
      <c r="U32" s="2"/>
      <c r="V32" s="2"/>
      <c r="W32" s="2"/>
      <c r="X32" s="2"/>
      <c r="Y32" s="2"/>
      <c r="Z32" s="2"/>
    </row>
    <row r="33" spans="1:26" x14ac:dyDescent="0.25">
      <c r="A33" s="13"/>
      <c r="B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2"/>
      <c r="V33" s="2"/>
      <c r="W33" s="2"/>
      <c r="X33" s="2"/>
      <c r="Y33" s="2"/>
      <c r="Z33" s="2"/>
    </row>
    <row r="34" spans="1:26" ht="22" thickBot="1" x14ac:dyDescent="0.3">
      <c r="A34" s="13"/>
      <c r="B34" s="14" t="s">
        <v>14</v>
      </c>
      <c r="D34" s="19">
        <f>+D30*5</f>
        <v>5</v>
      </c>
      <c r="E34" s="19">
        <f>+E30*5</f>
        <v>10</v>
      </c>
      <c r="F34" s="19"/>
      <c r="G34" s="32">
        <f>+G32*2</f>
        <v>2</v>
      </c>
      <c r="H34" s="19"/>
      <c r="I34" s="19"/>
      <c r="J34" s="19"/>
      <c r="K34" s="19"/>
      <c r="L34" s="19"/>
      <c r="M34" s="19"/>
      <c r="N34" s="19"/>
      <c r="O34" s="19"/>
      <c r="P34" s="13"/>
      <c r="Q34" s="19">
        <f>SUM(D34:O34)</f>
        <v>17</v>
      </c>
      <c r="R34" s="13"/>
      <c r="S34" s="13"/>
      <c r="T34" s="13"/>
      <c r="U34" s="2"/>
      <c r="V34" s="2"/>
      <c r="W34" s="2"/>
      <c r="X34" s="2"/>
      <c r="Y34" s="2"/>
      <c r="Z34" s="2"/>
    </row>
    <row r="35" spans="1:26" ht="22" thickTop="1" x14ac:dyDescent="0.25">
      <c r="A35" s="13"/>
      <c r="B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2"/>
      <c r="V35" s="2"/>
      <c r="W35" s="2"/>
      <c r="X35" s="2"/>
      <c r="Y35" s="2"/>
      <c r="Z35" s="2"/>
    </row>
    <row r="36" spans="1:26" x14ac:dyDescent="0.25">
      <c r="A36" s="13"/>
      <c r="B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"/>
      <c r="V36" s="2"/>
      <c r="W36" s="2"/>
      <c r="X36" s="2"/>
      <c r="Y36" s="2"/>
      <c r="Z36" s="2"/>
    </row>
    <row r="37" spans="1:26" x14ac:dyDescent="0.25">
      <c r="A37" s="13"/>
      <c r="B37" s="14"/>
      <c r="D37" s="18"/>
      <c r="E37" s="13"/>
      <c r="F37" s="13" t="s">
        <v>42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2"/>
      <c r="V37" s="2"/>
      <c r="W37" s="2"/>
      <c r="X37" s="2"/>
      <c r="Y37" s="2"/>
      <c r="Z37" s="2"/>
    </row>
    <row r="38" spans="1:26" x14ac:dyDescent="0.25">
      <c r="A38" s="13"/>
      <c r="B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2"/>
      <c r="V38" s="2"/>
      <c r="W38" s="2"/>
      <c r="X38" s="2"/>
      <c r="Y38" s="2"/>
      <c r="Z38" s="2"/>
    </row>
    <row r="39" spans="1:26" x14ac:dyDescent="0.25">
      <c r="A39" s="13"/>
      <c r="B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13"/>
      <c r="B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3"/>
      <c r="B41" s="14"/>
    </row>
    <row r="42" spans="1:26" x14ac:dyDescent="0.25">
      <c r="A42" s="13"/>
      <c r="B42" s="14"/>
    </row>
    <row r="43" spans="1:26" x14ac:dyDescent="0.25">
      <c r="B43" s="14"/>
    </row>
    <row r="44" spans="1:26" x14ac:dyDescent="0.25">
      <c r="B44" s="14"/>
    </row>
    <row r="45" spans="1:26" x14ac:dyDescent="0.25">
      <c r="B45" s="14"/>
    </row>
    <row r="46" spans="1:26" x14ac:dyDescent="0.25">
      <c r="B46" s="14"/>
    </row>
    <row r="47" spans="1:26" x14ac:dyDescent="0.25">
      <c r="B47" s="14"/>
    </row>
    <row r="48" spans="1:26" x14ac:dyDescent="0.25">
      <c r="B48" s="14"/>
    </row>
    <row r="49" spans="2:2" x14ac:dyDescent="0.25">
      <c r="B49" s="14"/>
    </row>
    <row r="50" spans="2:2" x14ac:dyDescent="0.25">
      <c r="B50" s="14"/>
    </row>
    <row r="51" spans="2:2" x14ac:dyDescent="0.25">
      <c r="B51" s="14"/>
    </row>
    <row r="52" spans="2:2" x14ac:dyDescent="0.25">
      <c r="B52" s="14"/>
    </row>
    <row r="53" spans="2:2" x14ac:dyDescent="0.25">
      <c r="B53" s="14"/>
    </row>
    <row r="54" spans="2:2" x14ac:dyDescent="0.25">
      <c r="B54" s="14"/>
    </row>
    <row r="55" spans="2:2" x14ac:dyDescent="0.25">
      <c r="B55" s="14"/>
    </row>
    <row r="56" spans="2:2" x14ac:dyDescent="0.25">
      <c r="B56" s="14"/>
    </row>
    <row r="57" spans="2:2" x14ac:dyDescent="0.25">
      <c r="B57" s="14"/>
    </row>
    <row r="58" spans="2:2" x14ac:dyDescent="0.25">
      <c r="B58" s="14"/>
    </row>
    <row r="59" spans="2:2" x14ac:dyDescent="0.25">
      <c r="B59" s="14"/>
    </row>
    <row r="60" spans="2:2" x14ac:dyDescent="0.25">
      <c r="B60" s="14"/>
    </row>
    <row r="61" spans="2:2" x14ac:dyDescent="0.25">
      <c r="B61" s="14"/>
    </row>
    <row r="62" spans="2:2" x14ac:dyDescent="0.25">
      <c r="B62" s="14"/>
    </row>
    <row r="63" spans="2:2" x14ac:dyDescent="0.25">
      <c r="B63" s="14"/>
    </row>
    <row r="64" spans="2:2" x14ac:dyDescent="0.25">
      <c r="B64" s="14"/>
    </row>
    <row r="65" spans="2:2" x14ac:dyDescent="0.25">
      <c r="B65" s="14"/>
    </row>
    <row r="66" spans="2:2" x14ac:dyDescent="0.25">
      <c r="B66" s="14"/>
    </row>
    <row r="67" spans="2:2" x14ac:dyDescent="0.25">
      <c r="B67" s="14"/>
    </row>
    <row r="68" spans="2:2" x14ac:dyDescent="0.25">
      <c r="B68" s="14"/>
    </row>
    <row r="69" spans="2:2" x14ac:dyDescent="0.25">
      <c r="B69" s="14"/>
    </row>
    <row r="70" spans="2:2" x14ac:dyDescent="0.25">
      <c r="B70" s="14"/>
    </row>
    <row r="71" spans="2:2" x14ac:dyDescent="0.25">
      <c r="B71" s="14"/>
    </row>
    <row r="72" spans="2:2" x14ac:dyDescent="0.25">
      <c r="B72" s="14"/>
    </row>
    <row r="73" spans="2:2" x14ac:dyDescent="0.25">
      <c r="B73" s="14"/>
    </row>
    <row r="74" spans="2:2" x14ac:dyDescent="0.25">
      <c r="B74" s="14"/>
    </row>
    <row r="75" spans="2:2" x14ac:dyDescent="0.25">
      <c r="B75" s="14"/>
    </row>
  </sheetData>
  <mergeCells count="3">
    <mergeCell ref="L8:M8"/>
    <mergeCell ref="N8:O8"/>
    <mergeCell ref="F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6C81-2740-43E4-914F-3094EB961200}">
  <dimension ref="A1:O42"/>
  <sheetViews>
    <sheetView workbookViewId="0">
      <selection activeCell="P16" sqref="P16"/>
    </sheetView>
  </sheetViews>
  <sheetFormatPr baseColWidth="10" defaultColWidth="8.83203125" defaultRowHeight="21" x14ac:dyDescent="0.25"/>
  <cols>
    <col min="1" max="1" width="8.83203125" style="5"/>
    <col min="2" max="2" width="27.33203125" style="6" customWidth="1"/>
    <col min="3" max="5" width="9.1640625" style="6"/>
    <col min="6" max="6" width="14.83203125" style="6" bestFit="1" customWidth="1"/>
    <col min="7" max="9" width="9.1640625" style="6"/>
    <col min="10" max="10" width="11.1640625" style="6" bestFit="1" customWidth="1"/>
    <col min="11" max="14" width="9.1640625" style="6"/>
    <col min="15" max="15" width="9.1640625"/>
    <col min="16" max="16" width="17.6640625" bestFit="1" customWidth="1"/>
    <col min="17" max="21" width="9.1640625"/>
  </cols>
  <sheetData>
    <row r="1" spans="1:15" ht="24" x14ac:dyDescent="0.3">
      <c r="A1" s="28" t="s">
        <v>54</v>
      </c>
    </row>
    <row r="2" spans="1:15" ht="24" x14ac:dyDescent="0.3">
      <c r="A2" s="29"/>
    </row>
    <row r="3" spans="1:15" ht="24" x14ac:dyDescent="0.3">
      <c r="A3" s="28" t="s">
        <v>45</v>
      </c>
    </row>
    <row r="4" spans="1:15" ht="24" x14ac:dyDescent="0.3">
      <c r="A4" s="29"/>
    </row>
    <row r="5" spans="1:15" ht="24" x14ac:dyDescent="0.3">
      <c r="A5" s="28" t="s">
        <v>27</v>
      </c>
    </row>
    <row r="7" spans="1:15" x14ac:dyDescent="0.25">
      <c r="B7" s="4"/>
    </row>
    <row r="8" spans="1:15" x14ac:dyDescent="0.25">
      <c r="B8" s="4"/>
      <c r="D8" s="17"/>
      <c r="E8" s="17"/>
      <c r="F8" s="17"/>
      <c r="G8" s="17"/>
      <c r="H8" s="17" t="s">
        <v>22</v>
      </c>
      <c r="I8" s="17"/>
      <c r="J8" s="17" t="s">
        <v>24</v>
      </c>
      <c r="M8" s="17" t="s">
        <v>25</v>
      </c>
    </row>
    <row r="9" spans="1:15" x14ac:dyDescent="0.25">
      <c r="D9" s="17" t="s">
        <v>12</v>
      </c>
      <c r="E9" s="17"/>
      <c r="F9" s="17" t="s">
        <v>16</v>
      </c>
      <c r="G9" s="17"/>
      <c r="H9" s="17" t="s">
        <v>23</v>
      </c>
      <c r="I9" s="17"/>
      <c r="J9" s="17" t="s">
        <v>23</v>
      </c>
      <c r="M9" s="17" t="s">
        <v>9</v>
      </c>
    </row>
    <row r="11" spans="1:15" x14ac:dyDescent="0.25">
      <c r="A11" s="4">
        <v>1</v>
      </c>
      <c r="B11" s="4" t="s">
        <v>88</v>
      </c>
      <c r="D11" s="13">
        <f>+'Scorers by match'!D30</f>
        <v>1</v>
      </c>
      <c r="E11" s="13"/>
      <c r="F11" s="13"/>
      <c r="G11" s="13"/>
      <c r="H11" s="13"/>
      <c r="I11" s="13"/>
      <c r="J11" s="13"/>
      <c r="K11" s="13"/>
      <c r="L11" s="13"/>
      <c r="M11" s="13">
        <f t="shared" ref="M11" si="0">+D11*5</f>
        <v>5</v>
      </c>
      <c r="N11" s="13"/>
      <c r="O11" s="2"/>
    </row>
    <row r="12" spans="1:15" x14ac:dyDescent="0.25">
      <c r="A12" s="4">
        <v>2</v>
      </c>
      <c r="B12" s="4" t="s">
        <v>90</v>
      </c>
      <c r="D12" s="13">
        <f>+'Scorers by match'!E30</f>
        <v>2</v>
      </c>
      <c r="E12" s="13"/>
      <c r="F12" s="13"/>
      <c r="G12" s="13"/>
      <c r="H12" s="13"/>
      <c r="I12" s="13"/>
      <c r="J12" s="13"/>
      <c r="K12" s="13"/>
      <c r="L12" s="13"/>
      <c r="M12" s="13">
        <f>+(+D12*5)+(+F12*2)+(+H12*3)+(+J12*3)</f>
        <v>10</v>
      </c>
      <c r="N12" s="13"/>
      <c r="O12" s="2"/>
    </row>
    <row r="13" spans="1:15" x14ac:dyDescent="0.25">
      <c r="A13" s="4">
        <v>3</v>
      </c>
      <c r="B13" s="4" t="s">
        <v>86</v>
      </c>
      <c r="D13" s="13"/>
      <c r="E13" s="13"/>
      <c r="F13" s="13">
        <f>+'Scorers by match'!G32</f>
        <v>1</v>
      </c>
      <c r="G13" s="13"/>
      <c r="H13" s="13"/>
      <c r="I13" s="13"/>
      <c r="J13" s="13"/>
      <c r="K13" s="13"/>
      <c r="L13" s="13"/>
      <c r="M13" s="13">
        <f>+(+D13*5)+(+F13*2)+(+H13*3)+(+J13*3)</f>
        <v>2</v>
      </c>
      <c r="N13" s="13"/>
      <c r="O13" s="2"/>
    </row>
    <row r="14" spans="1:15" x14ac:dyDescent="0.25">
      <c r="A14" s="4"/>
      <c r="B14" s="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"/>
    </row>
    <row r="15" spans="1:15" x14ac:dyDescent="0.25">
      <c r="B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"/>
    </row>
    <row r="16" spans="1:15" x14ac:dyDescent="0.25">
      <c r="B16" s="51" t="s">
        <v>17</v>
      </c>
      <c r="C16" s="51"/>
      <c r="D16" s="13"/>
      <c r="E16" s="13"/>
      <c r="F16" s="13"/>
      <c r="G16" s="13"/>
      <c r="H16" s="13"/>
      <c r="I16" s="13"/>
      <c r="J16" s="13"/>
      <c r="K16" s="13"/>
      <c r="L16" s="13"/>
      <c r="M16" s="13">
        <f t="shared" ref="M16" si="1">+(+D16*5)+(+F16*2)</f>
        <v>0</v>
      </c>
      <c r="N16" s="13"/>
      <c r="O16" s="2"/>
    </row>
    <row r="19" spans="2:15" x14ac:dyDescent="0.25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"/>
    </row>
    <row r="20" spans="2:15" ht="22" thickBot="1" x14ac:dyDescent="0.3">
      <c r="B20" s="4" t="s">
        <v>25</v>
      </c>
      <c r="D20" s="19">
        <f>SUM(D11:D16)</f>
        <v>3</v>
      </c>
      <c r="E20" s="13"/>
      <c r="F20" s="19">
        <f>SUM(F11:F16)</f>
        <v>1</v>
      </c>
      <c r="G20" s="13"/>
      <c r="H20" s="19">
        <f>SUM(H11:H16)</f>
        <v>0</v>
      </c>
      <c r="I20" s="13"/>
      <c r="J20" s="19">
        <f>SUM(J11:J16)</f>
        <v>0</v>
      </c>
      <c r="K20" s="13"/>
      <c r="L20" s="13"/>
      <c r="M20" s="19">
        <f>SUM(M11:M16)</f>
        <v>17</v>
      </c>
      <c r="N20" s="13"/>
      <c r="O20" s="2"/>
    </row>
    <row r="21" spans="2:15" ht="22" thickTop="1" x14ac:dyDescent="0.25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"/>
    </row>
    <row r="22" spans="2:15" x14ac:dyDescent="0.25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"/>
    </row>
    <row r="23" spans="2:15" x14ac:dyDescent="0.25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"/>
    </row>
    <row r="24" spans="2:15" x14ac:dyDescent="0.25">
      <c r="B24" s="4"/>
      <c r="D24" s="13"/>
      <c r="E24" s="13"/>
      <c r="F24" s="46"/>
      <c r="G24" s="13"/>
      <c r="H24" s="13"/>
      <c r="I24" s="13"/>
      <c r="J24" s="13"/>
      <c r="K24" s="13"/>
      <c r="L24" s="13"/>
      <c r="M24" s="13"/>
      <c r="N24" s="13"/>
      <c r="O24" s="2"/>
    </row>
    <row r="25" spans="2:15" x14ac:dyDescent="0.25">
      <c r="B25" s="4"/>
      <c r="D25" s="13"/>
      <c r="E25" s="13"/>
      <c r="F25" s="46"/>
      <c r="G25" s="13"/>
      <c r="H25" s="13"/>
      <c r="I25" s="13"/>
      <c r="J25" s="13"/>
      <c r="K25" s="13"/>
      <c r="L25" s="13"/>
      <c r="M25" s="13"/>
      <c r="N25" s="13"/>
      <c r="O25" s="2"/>
    </row>
    <row r="26" spans="2:15" x14ac:dyDescent="0.25">
      <c r="D26" s="13"/>
      <c r="E26" s="13"/>
      <c r="F26" s="46"/>
      <c r="G26" s="13"/>
      <c r="H26" s="13"/>
      <c r="I26" s="13"/>
      <c r="J26" s="13"/>
      <c r="K26" s="13"/>
      <c r="L26" s="13"/>
      <c r="M26" s="13"/>
      <c r="N26" s="13"/>
      <c r="O26" s="2"/>
    </row>
    <row r="27" spans="2:15" x14ac:dyDescent="0.25">
      <c r="D27" s="13"/>
      <c r="E27" s="13"/>
      <c r="F27" s="46"/>
      <c r="G27" s="13"/>
      <c r="H27" s="13"/>
      <c r="I27" s="13"/>
      <c r="J27" s="13"/>
      <c r="K27" s="13"/>
      <c r="L27" s="13"/>
      <c r="M27" s="13"/>
      <c r="N27" s="13"/>
      <c r="O27" s="2"/>
    </row>
    <row r="28" spans="2:15" x14ac:dyDescent="0.25">
      <c r="D28" s="13"/>
      <c r="E28" s="13"/>
      <c r="F28" s="46"/>
      <c r="G28" s="13"/>
      <c r="H28" s="13"/>
      <c r="I28" s="13"/>
      <c r="J28" s="13"/>
      <c r="K28" s="13"/>
      <c r="L28" s="13"/>
      <c r="M28" s="13"/>
      <c r="N28" s="13"/>
      <c r="O28" s="2"/>
    </row>
    <row r="29" spans="2:15" x14ac:dyDescent="0.25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"/>
    </row>
    <row r="30" spans="2:15" x14ac:dyDescent="0.25">
      <c r="B30" s="20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"/>
    </row>
    <row r="31" spans="2:15" x14ac:dyDescent="0.2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"/>
    </row>
    <row r="32" spans="2:15" x14ac:dyDescent="0.25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"/>
    </row>
    <row r="33" spans="4:15" x14ac:dyDescent="0.25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"/>
    </row>
    <row r="34" spans="4:15" x14ac:dyDescent="0.25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"/>
    </row>
    <row r="35" spans="4:15" x14ac:dyDescent="0.25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"/>
    </row>
    <row r="36" spans="4:15" x14ac:dyDescent="0.25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"/>
    </row>
    <row r="37" spans="4:15" x14ac:dyDescent="0.25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"/>
    </row>
    <row r="38" spans="4:15" x14ac:dyDescent="0.25"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"/>
    </row>
    <row r="39" spans="4:15" x14ac:dyDescent="0.25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"/>
    </row>
    <row r="40" spans="4:15" x14ac:dyDescent="0.25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"/>
    </row>
    <row r="41" spans="4:15" x14ac:dyDescent="0.25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"/>
    </row>
    <row r="42" spans="4:15" x14ac:dyDescent="0.25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"/>
    </row>
  </sheetData>
  <sortState xmlns:xlrd2="http://schemas.microsoft.com/office/spreadsheetml/2017/richdata2" ref="P11:Q14">
    <sortCondition descending="1" ref="Q11:Q14"/>
    <sortCondition ref="P11:P14"/>
  </sortState>
  <mergeCells count="1">
    <mergeCell ref="B16:C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FAB6-F587-DC46-88F3-1251672C12D6}">
  <dimension ref="A1:P30"/>
  <sheetViews>
    <sheetView workbookViewId="0">
      <selection activeCell="B7" sqref="B7"/>
    </sheetView>
  </sheetViews>
  <sheetFormatPr baseColWidth="10" defaultRowHeight="21" x14ac:dyDescent="0.25"/>
  <cols>
    <col min="3" max="3" width="23.83203125" bestFit="1" customWidth="1"/>
    <col min="5" max="5" width="49.33203125" style="6" bestFit="1" customWidth="1"/>
    <col min="6" max="6" width="12.83203125" style="6" bestFit="1" customWidth="1"/>
    <col min="7" max="7" width="41.33203125" style="6" bestFit="1" customWidth="1"/>
    <col min="8" max="8" width="12.83203125" style="6" bestFit="1" customWidth="1"/>
    <col min="9" max="16" width="10.83203125" style="6"/>
  </cols>
  <sheetData>
    <row r="1" spans="1:5" ht="24" x14ac:dyDescent="0.3">
      <c r="A1" s="28" t="s">
        <v>54</v>
      </c>
      <c r="B1" s="5"/>
      <c r="C1" s="5"/>
      <c r="D1" s="5"/>
    </row>
    <row r="2" spans="1:5" ht="24" x14ac:dyDescent="0.3">
      <c r="A2" s="29"/>
      <c r="B2" s="5"/>
      <c r="C2" s="5"/>
      <c r="D2" s="5"/>
    </row>
    <row r="3" spans="1:5" ht="24" x14ac:dyDescent="0.3">
      <c r="A3" s="28" t="s">
        <v>45</v>
      </c>
      <c r="B3" s="5"/>
      <c r="C3" s="5"/>
      <c r="D3" s="5"/>
    </row>
    <row r="4" spans="1:5" ht="24" x14ac:dyDescent="0.3">
      <c r="A4" s="29"/>
      <c r="B4" s="5"/>
      <c r="C4" s="5"/>
      <c r="D4" s="5"/>
    </row>
    <row r="5" spans="1:5" ht="24" x14ac:dyDescent="0.3">
      <c r="A5" s="28" t="s">
        <v>43</v>
      </c>
      <c r="B5" s="5"/>
      <c r="C5" s="5"/>
      <c r="D5" s="5"/>
    </row>
    <row r="7" spans="1:5" x14ac:dyDescent="0.25">
      <c r="B7" s="6"/>
      <c r="C7" s="6"/>
      <c r="D7" s="6"/>
      <c r="E7" s="30"/>
    </row>
    <row r="8" spans="1:5" x14ac:dyDescent="0.25">
      <c r="B8" s="6"/>
      <c r="C8" s="6"/>
      <c r="D8" s="6"/>
    </row>
    <row r="9" spans="1:5" x14ac:dyDescent="0.25">
      <c r="B9" s="6"/>
      <c r="C9" s="4"/>
      <c r="D9" s="13"/>
    </row>
    <row r="10" spans="1:5" x14ac:dyDescent="0.25">
      <c r="B10" s="6"/>
      <c r="C10" s="4"/>
      <c r="D10" s="16"/>
    </row>
    <row r="11" spans="1:5" x14ac:dyDescent="0.25">
      <c r="B11" s="6"/>
      <c r="C11" s="4"/>
      <c r="D11" s="13"/>
    </row>
    <row r="12" spans="1:5" x14ac:dyDescent="0.25">
      <c r="B12" s="6"/>
      <c r="C12" s="4"/>
      <c r="D12" s="13"/>
    </row>
    <row r="13" spans="1:5" x14ac:dyDescent="0.25">
      <c r="B13" s="6"/>
      <c r="C13" s="4"/>
      <c r="D13" s="13"/>
    </row>
    <row r="14" spans="1:5" x14ac:dyDescent="0.25">
      <c r="B14" s="6"/>
    </row>
    <row r="15" spans="1:5" x14ac:dyDescent="0.25">
      <c r="B15" s="6"/>
    </row>
    <row r="16" spans="1:5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A6AF-2273-9846-B86A-A8B09BC0DA4F}">
  <dimension ref="A1:P146"/>
  <sheetViews>
    <sheetView workbookViewId="0">
      <selection activeCell="C26" sqref="C26"/>
    </sheetView>
  </sheetViews>
  <sheetFormatPr baseColWidth="10" defaultRowHeight="21" x14ac:dyDescent="0.25"/>
  <cols>
    <col min="2" max="2" width="11" style="6" bestFit="1" customWidth="1"/>
    <col min="3" max="3" width="33.83203125" style="6" bestFit="1" customWidth="1"/>
    <col min="4" max="4" width="27.33203125" style="6" bestFit="1" customWidth="1"/>
    <col min="6" max="6" width="23.83203125" bestFit="1" customWidth="1"/>
    <col min="9" max="9" width="23.83203125" bestFit="1" customWidth="1"/>
  </cols>
  <sheetData>
    <row r="1" spans="1:16" ht="24" x14ac:dyDescent="0.3">
      <c r="A1" s="28" t="s">
        <v>54</v>
      </c>
    </row>
    <row r="2" spans="1:16" ht="24" x14ac:dyDescent="0.3">
      <c r="A2" s="29"/>
    </row>
    <row r="3" spans="1:16" ht="24" x14ac:dyDescent="0.3">
      <c r="A3" s="28" t="s">
        <v>45</v>
      </c>
    </row>
    <row r="4" spans="1:16" ht="24" x14ac:dyDescent="0.3">
      <c r="A4" s="29"/>
    </row>
    <row r="5" spans="1:16" ht="24" x14ac:dyDescent="0.3">
      <c r="A5" s="28" t="s">
        <v>39</v>
      </c>
    </row>
    <row r="6" spans="1:16" x14ac:dyDescent="0.25">
      <c r="E6" s="6"/>
      <c r="F6" s="6"/>
      <c r="G6" s="6"/>
      <c r="H6" s="6"/>
    </row>
    <row r="7" spans="1:16" x14ac:dyDescent="0.25">
      <c r="E7" s="6"/>
      <c r="F7" s="17" t="s">
        <v>40</v>
      </c>
      <c r="G7" s="6"/>
      <c r="H7" s="6"/>
      <c r="I7" s="17"/>
      <c r="J7" s="6"/>
    </row>
    <row r="8" spans="1:16" x14ac:dyDescent="0.25">
      <c r="E8" s="6"/>
      <c r="F8" s="17" t="s">
        <v>41</v>
      </c>
      <c r="G8" s="6"/>
      <c r="H8" s="6"/>
      <c r="I8" s="17"/>
      <c r="J8" s="6"/>
    </row>
    <row r="9" spans="1:16" x14ac:dyDescent="0.25">
      <c r="E9" s="6"/>
      <c r="F9" s="6"/>
      <c r="G9" s="6"/>
      <c r="H9" s="6"/>
      <c r="I9" s="6"/>
      <c r="J9" s="6"/>
    </row>
    <row r="10" spans="1:16" x14ac:dyDescent="0.25">
      <c r="B10" s="13">
        <v>1</v>
      </c>
      <c r="C10" s="30">
        <v>44807</v>
      </c>
      <c r="D10" s="6" t="s">
        <v>99</v>
      </c>
      <c r="E10" s="6"/>
      <c r="F10" s="39" t="s">
        <v>66</v>
      </c>
      <c r="G10" s="39"/>
      <c r="H10" s="39"/>
      <c r="I10" s="39"/>
      <c r="J10" s="39"/>
      <c r="K10" s="39"/>
      <c r="L10" s="39"/>
      <c r="M10" s="39"/>
      <c r="N10" s="6"/>
      <c r="O10" s="6"/>
      <c r="P10" s="6"/>
    </row>
    <row r="11" spans="1:16" x14ac:dyDescent="0.25">
      <c r="B11" s="13">
        <v>2</v>
      </c>
      <c r="C11" s="30">
        <f>+C10+14</f>
        <v>44821</v>
      </c>
      <c r="D11" s="6" t="s">
        <v>50</v>
      </c>
      <c r="E11" s="6"/>
      <c r="F11" s="39"/>
      <c r="G11" s="39"/>
      <c r="H11" s="39"/>
      <c r="I11" s="39"/>
      <c r="J11" s="39"/>
      <c r="K11" s="39"/>
      <c r="L11" s="39"/>
      <c r="M11" s="39"/>
      <c r="N11" s="6"/>
      <c r="O11" s="6"/>
      <c r="P11" s="6"/>
    </row>
    <row r="12" spans="1:16" x14ac:dyDescent="0.25">
      <c r="B12" s="13">
        <v>3</v>
      </c>
      <c r="C12" s="30">
        <f>+C11+7</f>
        <v>44828</v>
      </c>
      <c r="D12" s="6" t="s">
        <v>101</v>
      </c>
      <c r="E12" s="6"/>
      <c r="F12" s="39" t="s">
        <v>62</v>
      </c>
      <c r="G12" s="39"/>
      <c r="H12" s="39"/>
      <c r="I12" s="39"/>
      <c r="J12" s="39"/>
      <c r="K12" s="39"/>
      <c r="L12" s="39"/>
      <c r="M12" s="39"/>
      <c r="N12" s="6"/>
      <c r="O12" s="6"/>
      <c r="P12" s="6"/>
    </row>
    <row r="13" spans="1:16" x14ac:dyDescent="0.25">
      <c r="B13" s="13">
        <v>4</v>
      </c>
      <c r="C13" s="30">
        <f t="shared" ref="C13:C15" si="0">+C12+7</f>
        <v>44835</v>
      </c>
      <c r="D13" s="6" t="s">
        <v>103</v>
      </c>
      <c r="E13" s="6"/>
      <c r="F13" s="40" t="s">
        <v>160</v>
      </c>
      <c r="G13" s="39"/>
      <c r="H13" s="39"/>
      <c r="I13" s="39"/>
      <c r="J13" s="39"/>
      <c r="K13" s="39"/>
      <c r="L13" s="39"/>
      <c r="M13" s="39"/>
      <c r="N13" s="6"/>
      <c r="O13" s="6"/>
      <c r="P13" s="6"/>
    </row>
    <row r="14" spans="1:16" x14ac:dyDescent="0.25">
      <c r="B14" s="13">
        <v>5</v>
      </c>
      <c r="C14" s="30">
        <f>+C13+14</f>
        <v>44849</v>
      </c>
      <c r="D14" s="6" t="s">
        <v>104</v>
      </c>
      <c r="E14" s="6"/>
      <c r="F14" s="39" t="s">
        <v>64</v>
      </c>
      <c r="G14" s="39"/>
      <c r="H14" s="39"/>
      <c r="I14" s="6"/>
      <c r="J14" s="39"/>
      <c r="K14" s="39"/>
      <c r="L14" s="39"/>
      <c r="M14" s="39"/>
      <c r="N14" s="6"/>
      <c r="O14" s="6"/>
      <c r="P14" s="6"/>
    </row>
    <row r="15" spans="1:16" x14ac:dyDescent="0.25">
      <c r="B15" s="13">
        <v>6</v>
      </c>
      <c r="C15" s="30">
        <f t="shared" si="0"/>
        <v>44856</v>
      </c>
      <c r="D15" s="6" t="s">
        <v>51</v>
      </c>
      <c r="E15" s="6"/>
      <c r="F15" s="39" t="s">
        <v>55</v>
      </c>
      <c r="G15" s="39"/>
      <c r="H15" s="39"/>
      <c r="I15" s="39"/>
      <c r="J15" s="39"/>
      <c r="K15" s="39"/>
      <c r="L15" s="39"/>
      <c r="M15" s="39"/>
      <c r="N15" s="6"/>
      <c r="O15" s="6"/>
      <c r="P15" s="6"/>
    </row>
    <row r="16" spans="1:16" x14ac:dyDescent="0.25">
      <c r="B16" s="13">
        <v>7</v>
      </c>
      <c r="C16" s="30">
        <f>+C15+7</f>
        <v>44863</v>
      </c>
      <c r="D16" s="6" t="s">
        <v>105</v>
      </c>
      <c r="E16" s="6"/>
      <c r="F16" s="40" t="s">
        <v>160</v>
      </c>
      <c r="G16" s="39"/>
      <c r="H16" s="39"/>
      <c r="I16" s="39"/>
      <c r="J16" s="39"/>
      <c r="K16" s="39"/>
      <c r="L16" s="39"/>
      <c r="M16" s="39"/>
      <c r="N16" s="6"/>
      <c r="O16" s="6"/>
      <c r="P16" s="6"/>
    </row>
    <row r="17" spans="2:16" x14ac:dyDescent="0.25">
      <c r="B17" s="13">
        <v>8</v>
      </c>
      <c r="C17" s="30">
        <f>+C16+6</f>
        <v>44869</v>
      </c>
      <c r="D17" s="15" t="s">
        <v>140</v>
      </c>
      <c r="E17" s="6"/>
      <c r="F17" s="39" t="s">
        <v>59</v>
      </c>
      <c r="G17" s="39"/>
      <c r="H17" s="39"/>
      <c r="I17" s="39"/>
      <c r="J17" s="39"/>
      <c r="K17" s="39"/>
      <c r="L17" s="39"/>
      <c r="M17" s="39"/>
      <c r="N17" s="6"/>
      <c r="O17" s="6"/>
      <c r="P17" s="6"/>
    </row>
    <row r="18" spans="2:16" x14ac:dyDescent="0.25">
      <c r="B18" s="13">
        <v>9</v>
      </c>
      <c r="C18" s="30">
        <f>+C17+8</f>
        <v>44877</v>
      </c>
      <c r="D18" s="6" t="s">
        <v>99</v>
      </c>
      <c r="E18" s="6"/>
      <c r="F18" s="39" t="s">
        <v>58</v>
      </c>
      <c r="G18" s="39"/>
      <c r="H18" s="39"/>
      <c r="I18" s="39"/>
      <c r="J18" s="39"/>
      <c r="K18" s="39"/>
      <c r="L18" s="39"/>
      <c r="M18" s="39"/>
      <c r="N18" s="6"/>
      <c r="O18" s="6"/>
      <c r="P18" s="6"/>
    </row>
    <row r="19" spans="2:16" x14ac:dyDescent="0.25">
      <c r="B19" s="13">
        <v>10</v>
      </c>
      <c r="C19" s="30">
        <f>+C18+7</f>
        <v>44884</v>
      </c>
      <c r="D19" s="6" t="s">
        <v>48</v>
      </c>
      <c r="E19" s="6"/>
      <c r="F19" s="39" t="s">
        <v>64</v>
      </c>
      <c r="G19" s="39"/>
      <c r="H19" s="39"/>
      <c r="I19" s="39"/>
      <c r="J19" s="39"/>
      <c r="K19" s="39"/>
      <c r="L19" s="39"/>
      <c r="M19" s="39"/>
      <c r="N19" s="6"/>
      <c r="O19" s="6"/>
      <c r="P19" s="6"/>
    </row>
    <row r="20" spans="2:16" x14ac:dyDescent="0.25">
      <c r="B20" s="13">
        <v>11</v>
      </c>
      <c r="C20" s="30">
        <f>+C18+14</f>
        <v>44891</v>
      </c>
      <c r="D20" s="6" t="s">
        <v>48</v>
      </c>
      <c r="E20" s="6"/>
      <c r="F20" s="39" t="s">
        <v>131</v>
      </c>
      <c r="G20" s="39"/>
      <c r="H20" s="39"/>
      <c r="I20" s="39"/>
      <c r="J20" s="39"/>
      <c r="K20" s="39"/>
      <c r="L20" s="39"/>
      <c r="M20" s="39"/>
      <c r="N20" s="6"/>
      <c r="O20" s="6"/>
      <c r="P20" s="6"/>
    </row>
    <row r="21" spans="2:16" x14ac:dyDescent="0.25">
      <c r="B21" s="13">
        <v>12</v>
      </c>
      <c r="C21" s="30">
        <f>+C20+7</f>
        <v>44898</v>
      </c>
      <c r="D21" s="6" t="s">
        <v>50</v>
      </c>
      <c r="E21" s="6"/>
      <c r="F21" s="39" t="s">
        <v>172</v>
      </c>
      <c r="G21" s="39"/>
      <c r="H21" s="39"/>
      <c r="I21" s="39"/>
      <c r="J21" s="39"/>
      <c r="K21" s="39"/>
      <c r="L21" s="39"/>
      <c r="M21" s="39"/>
      <c r="N21" s="6"/>
      <c r="O21" s="6"/>
      <c r="P21" s="6"/>
    </row>
    <row r="22" spans="2:16" x14ac:dyDescent="0.25">
      <c r="B22" s="13">
        <v>13</v>
      </c>
      <c r="C22" s="30">
        <f>+C21+35</f>
        <v>44933</v>
      </c>
      <c r="D22" s="15" t="s">
        <v>140</v>
      </c>
      <c r="E22" s="6"/>
      <c r="F22" s="39" t="s">
        <v>176</v>
      </c>
      <c r="G22" s="39"/>
      <c r="H22" s="39"/>
      <c r="I22" s="39"/>
      <c r="J22" s="39"/>
      <c r="K22" s="39"/>
      <c r="L22" s="39"/>
      <c r="M22" s="39"/>
      <c r="N22" s="6"/>
      <c r="O22" s="6"/>
      <c r="P22" s="6"/>
    </row>
    <row r="23" spans="2:16" x14ac:dyDescent="0.25">
      <c r="B23" s="13">
        <v>14</v>
      </c>
      <c r="C23" s="30">
        <f>+C22+7</f>
        <v>44940</v>
      </c>
      <c r="D23" s="15" t="s">
        <v>104</v>
      </c>
      <c r="E23" s="6"/>
      <c r="F23" s="39" t="s">
        <v>176</v>
      </c>
      <c r="G23" s="39"/>
      <c r="H23" s="39"/>
      <c r="I23" s="39"/>
      <c r="J23" s="39"/>
      <c r="K23" s="39"/>
      <c r="L23" s="39"/>
      <c r="M23" s="39"/>
      <c r="N23" s="6"/>
      <c r="O23" s="6"/>
      <c r="P23" s="6"/>
    </row>
    <row r="24" spans="2:16" x14ac:dyDescent="0.25">
      <c r="B24" s="13">
        <v>15</v>
      </c>
      <c r="C24" s="30">
        <f>+C23+14</f>
        <v>44954</v>
      </c>
      <c r="D24" s="15" t="s">
        <v>105</v>
      </c>
      <c r="E24" s="6"/>
      <c r="F24" s="39" t="s">
        <v>114</v>
      </c>
      <c r="G24" s="39"/>
      <c r="H24" s="39"/>
      <c r="I24" s="39"/>
      <c r="J24" s="39"/>
      <c r="K24" s="39"/>
      <c r="L24" s="39"/>
      <c r="M24" s="39"/>
      <c r="N24" s="6"/>
      <c r="O24" s="6"/>
      <c r="P24" s="6"/>
    </row>
    <row r="25" spans="2:16" x14ac:dyDescent="0.25">
      <c r="B25" s="13">
        <v>16</v>
      </c>
      <c r="C25" s="30">
        <f t="shared" ref="C25" si="1">+C24+7</f>
        <v>44961</v>
      </c>
      <c r="D25" s="15" t="s">
        <v>101</v>
      </c>
      <c r="E25" s="6"/>
      <c r="F25" s="39" t="s">
        <v>162</v>
      </c>
      <c r="G25" s="39"/>
      <c r="H25" s="39"/>
      <c r="I25" s="39"/>
      <c r="J25" s="39"/>
      <c r="K25" s="39"/>
      <c r="L25" s="39"/>
      <c r="M25" s="39"/>
      <c r="N25" s="6"/>
      <c r="O25" s="6"/>
      <c r="P25" s="6"/>
    </row>
    <row r="26" spans="2:16" x14ac:dyDescent="0.25">
      <c r="B26" s="13">
        <v>17</v>
      </c>
      <c r="C26" s="30">
        <f>+C25+35</f>
        <v>44996</v>
      </c>
      <c r="D26" s="15" t="s">
        <v>103</v>
      </c>
      <c r="E26" s="6"/>
      <c r="F26" s="39"/>
      <c r="G26" s="39"/>
      <c r="H26" s="39"/>
      <c r="I26" s="39"/>
      <c r="J26" s="39"/>
      <c r="K26" s="39"/>
      <c r="L26" s="39"/>
      <c r="M26" s="39"/>
      <c r="N26" s="6"/>
      <c r="O26" s="6"/>
      <c r="P26" s="6"/>
    </row>
    <row r="27" spans="2:16" x14ac:dyDescent="0.25">
      <c r="B27" s="13">
        <v>18</v>
      </c>
      <c r="C27" s="30">
        <f>+C26+21</f>
        <v>45017</v>
      </c>
      <c r="D27" s="15" t="s">
        <v>51</v>
      </c>
      <c r="E27" s="6"/>
      <c r="F27" s="39"/>
      <c r="G27" s="39"/>
      <c r="H27" s="39"/>
      <c r="I27" s="39"/>
      <c r="J27" s="39"/>
      <c r="K27" s="39"/>
      <c r="L27" s="39"/>
      <c r="M27" s="39"/>
      <c r="N27" s="6"/>
      <c r="O27" s="6"/>
      <c r="P27" s="6"/>
    </row>
    <row r="28" spans="2:16" x14ac:dyDescent="0.25">
      <c r="E28" s="6"/>
      <c r="F28" s="39"/>
      <c r="G28" s="39"/>
      <c r="H28" s="39"/>
      <c r="I28" s="39"/>
      <c r="J28" s="39"/>
      <c r="K28" s="39"/>
      <c r="L28" s="39"/>
      <c r="M28" s="39"/>
      <c r="N28" s="6"/>
      <c r="O28" s="6"/>
      <c r="P28" s="6"/>
    </row>
    <row r="29" spans="2:16" x14ac:dyDescent="0.25">
      <c r="E29" s="6"/>
      <c r="F29" s="39" t="s">
        <v>176</v>
      </c>
      <c r="G29" s="47">
        <f>COUNTIF(F10:F27,"Adam Dunford")</f>
        <v>2</v>
      </c>
      <c r="H29" s="39"/>
      <c r="I29" s="39"/>
      <c r="J29" s="39"/>
      <c r="K29" s="39"/>
      <c r="L29" s="39"/>
      <c r="M29" s="39"/>
      <c r="N29" s="6"/>
      <c r="O29" s="6"/>
      <c r="P29" s="6"/>
    </row>
    <row r="30" spans="2:16" x14ac:dyDescent="0.25">
      <c r="E30" s="6"/>
      <c r="F30" s="39" t="s">
        <v>64</v>
      </c>
      <c r="G30" s="47">
        <f>COUNTIF(F10:F27,"Lewis Howick")</f>
        <v>2</v>
      </c>
      <c r="H30" s="39"/>
      <c r="I30" s="39"/>
      <c r="J30" s="39"/>
      <c r="K30" s="39"/>
      <c r="L30" s="39"/>
      <c r="M30" s="39"/>
      <c r="N30" s="6"/>
      <c r="O30" s="6"/>
      <c r="P30" s="6"/>
    </row>
    <row r="31" spans="2:16" x14ac:dyDescent="0.25">
      <c r="E31" s="6"/>
      <c r="F31" s="39" t="s">
        <v>58</v>
      </c>
      <c r="G31" s="47">
        <f>COUNTIF(F10:F27,"John Brand")</f>
        <v>1</v>
      </c>
      <c r="H31" s="39"/>
      <c r="I31" s="39"/>
      <c r="J31" s="39"/>
      <c r="K31" s="39"/>
      <c r="L31" s="39"/>
      <c r="M31" s="39"/>
      <c r="N31" s="6"/>
      <c r="O31" s="6"/>
      <c r="P31" s="6"/>
    </row>
    <row r="32" spans="2:16" x14ac:dyDescent="0.25">
      <c r="E32" s="6"/>
      <c r="F32" s="39" t="s">
        <v>162</v>
      </c>
      <c r="G32" s="47">
        <f>COUNTIF(F10:F27,"Matt Burke")</f>
        <v>1</v>
      </c>
      <c r="H32" s="39"/>
      <c r="I32" s="39"/>
      <c r="J32" s="39"/>
      <c r="K32" s="39"/>
      <c r="L32" s="39"/>
      <c r="M32" s="39"/>
      <c r="N32" s="6"/>
      <c r="O32" s="6"/>
      <c r="P32" s="6"/>
    </row>
    <row r="33" spans="5:16" x14ac:dyDescent="0.25">
      <c r="E33" s="6"/>
      <c r="F33" s="39" t="s">
        <v>66</v>
      </c>
      <c r="G33" s="6">
        <f>COUNTIF(F10:F27,"Brodie Buchanan")</f>
        <v>1</v>
      </c>
      <c r="H33" s="39"/>
      <c r="I33" s="39"/>
      <c r="J33" s="39"/>
      <c r="K33" s="39"/>
      <c r="L33" s="39"/>
      <c r="M33" s="39"/>
      <c r="N33" s="6"/>
      <c r="O33" s="6"/>
      <c r="P33" s="6"/>
    </row>
    <row r="34" spans="5:16" x14ac:dyDescent="0.25">
      <c r="E34" s="6"/>
      <c r="F34" s="6" t="s">
        <v>59</v>
      </c>
      <c r="G34" s="6">
        <f>COUNTIF(F10:F27,"Reiss Drain")</f>
        <v>1</v>
      </c>
      <c r="H34" s="6"/>
      <c r="I34" s="6"/>
      <c r="J34" s="6"/>
      <c r="K34" s="6"/>
      <c r="L34" s="6"/>
      <c r="M34" s="6"/>
      <c r="N34" s="6"/>
      <c r="O34" s="6"/>
      <c r="P34" s="6"/>
    </row>
    <row r="35" spans="5:16" x14ac:dyDescent="0.25">
      <c r="E35" s="6"/>
      <c r="F35" s="6" t="s">
        <v>62</v>
      </c>
      <c r="G35" s="6">
        <f>COUNTIF(F10:F27,"Stuart Macdonald")</f>
        <v>1</v>
      </c>
      <c r="H35" s="6"/>
      <c r="I35" s="6"/>
      <c r="J35" s="6"/>
      <c r="K35" s="6"/>
      <c r="L35" s="6"/>
      <c r="M35" s="6"/>
      <c r="N35" s="6"/>
      <c r="O35" s="6"/>
      <c r="P35" s="6"/>
    </row>
    <row r="36" spans="5:16" x14ac:dyDescent="0.25">
      <c r="E36" s="6"/>
      <c r="F36" s="6" t="s">
        <v>114</v>
      </c>
      <c r="G36" s="6">
        <f>COUNTIF(F10:F27,"Adam Mitchell")</f>
        <v>1</v>
      </c>
      <c r="H36" s="6"/>
      <c r="I36" s="6"/>
      <c r="J36" s="6"/>
      <c r="K36" s="6"/>
      <c r="L36" s="6"/>
      <c r="M36" s="6"/>
      <c r="N36" s="6"/>
      <c r="O36" s="6"/>
      <c r="P36" s="6"/>
    </row>
    <row r="37" spans="5:16" x14ac:dyDescent="0.25">
      <c r="E37" s="6"/>
      <c r="F37" s="6" t="s">
        <v>55</v>
      </c>
      <c r="G37" s="6">
        <f>COUNTIF(F10:F27,"Grant Robertson")</f>
        <v>1</v>
      </c>
      <c r="H37" s="6"/>
      <c r="I37" s="6"/>
      <c r="J37" s="6"/>
      <c r="K37" s="6"/>
      <c r="L37" s="6"/>
      <c r="M37" s="6"/>
      <c r="N37" s="6"/>
      <c r="O37" s="6"/>
      <c r="P37" s="6"/>
    </row>
    <row r="38" spans="5:16" x14ac:dyDescent="0.25">
      <c r="E38" s="6"/>
      <c r="F38" s="6" t="s">
        <v>172</v>
      </c>
      <c r="G38" s="6">
        <f>COUNTIF(F10:F27,"Yousuf Shaheen")</f>
        <v>1</v>
      </c>
      <c r="H38" s="6"/>
      <c r="I38" s="6"/>
      <c r="J38" s="6"/>
      <c r="K38" s="6"/>
      <c r="L38" s="6"/>
      <c r="M38" s="6"/>
      <c r="N38" s="6"/>
      <c r="O38" s="6"/>
      <c r="P38" s="6"/>
    </row>
    <row r="39" spans="5:16" x14ac:dyDescent="0.25">
      <c r="E39" s="6"/>
      <c r="F39" s="6" t="s">
        <v>131</v>
      </c>
      <c r="G39" s="6">
        <f>COUNTIF(F10:F27,"Jack Williamson")</f>
        <v>1</v>
      </c>
      <c r="H39" s="6"/>
      <c r="I39" s="6"/>
      <c r="J39" s="6"/>
      <c r="K39" s="6"/>
      <c r="L39" s="6"/>
      <c r="M39" s="6"/>
      <c r="N39" s="6"/>
      <c r="O39" s="6"/>
      <c r="P39" s="6"/>
    </row>
    <row r="40" spans="5:16" x14ac:dyDescent="0.25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5:16" x14ac:dyDescent="0.25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5:16" x14ac:dyDescent="0.2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5:16" x14ac:dyDescent="0.25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5:16" x14ac:dyDescent="0.25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5:16" x14ac:dyDescent="0.25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5:16" x14ac:dyDescent="0.25"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5:16" x14ac:dyDescent="0.25"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5:16" x14ac:dyDescent="0.25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5:16" x14ac:dyDescent="0.25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5:16" x14ac:dyDescent="0.25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5:16" x14ac:dyDescent="0.25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5:16" x14ac:dyDescent="0.25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5:16" x14ac:dyDescent="0.25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5:16" x14ac:dyDescent="0.25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5:16" x14ac:dyDescent="0.25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5:16" x14ac:dyDescent="0.25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5:16" x14ac:dyDescent="0.25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5:16" x14ac:dyDescent="0.25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5:16" x14ac:dyDescent="0.2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5:16" x14ac:dyDescent="0.25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5:16" x14ac:dyDescent="0.25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5:16" x14ac:dyDescent="0.25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5:16" x14ac:dyDescent="0.25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5:16" x14ac:dyDescent="0.25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5:16" x14ac:dyDescent="0.25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5:16" x14ac:dyDescent="0.25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5:16" x14ac:dyDescent="0.25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5:16" x14ac:dyDescent="0.25"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5:16" x14ac:dyDescent="0.25"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5:16" x14ac:dyDescent="0.25"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5:16" x14ac:dyDescent="0.25"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5:16" x14ac:dyDescent="0.25"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5:16" x14ac:dyDescent="0.25"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5:16" x14ac:dyDescent="0.25"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5:16" x14ac:dyDescent="0.25"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5:16" x14ac:dyDescent="0.25"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5:16" x14ac:dyDescent="0.25"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5:16" x14ac:dyDescent="0.25"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5:16" x14ac:dyDescent="0.25"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5:16" x14ac:dyDescent="0.25"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5:16" x14ac:dyDescent="0.25"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5:16" x14ac:dyDescent="0.25"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5:16" x14ac:dyDescent="0.25"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5:16" x14ac:dyDescent="0.25"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5:16" x14ac:dyDescent="0.25"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5:16" x14ac:dyDescent="0.25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5:16" x14ac:dyDescent="0.25"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5:16" x14ac:dyDescent="0.25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5:16" x14ac:dyDescent="0.25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5:16" x14ac:dyDescent="0.25"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5:16" x14ac:dyDescent="0.25"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5:16" x14ac:dyDescent="0.25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5:16" x14ac:dyDescent="0.25"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5:16" x14ac:dyDescent="0.25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5:16" x14ac:dyDescent="0.25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5:16" x14ac:dyDescent="0.25"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5:16" x14ac:dyDescent="0.25"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5:16" x14ac:dyDescent="0.25"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5:16" x14ac:dyDescent="0.25"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5:16" x14ac:dyDescent="0.25"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5:16" x14ac:dyDescent="0.25"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5:16" x14ac:dyDescent="0.25"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5:16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5:16" x14ac:dyDescent="0.25"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5:16" x14ac:dyDescent="0.25"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5:16" x14ac:dyDescent="0.25"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5:16" x14ac:dyDescent="0.25"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5:16" x14ac:dyDescent="0.25"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5:16" x14ac:dyDescent="0.25"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5:16" x14ac:dyDescent="0.25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5:16" x14ac:dyDescent="0.25"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5:16" x14ac:dyDescent="0.25"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5:16" x14ac:dyDescent="0.25"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5:16" x14ac:dyDescent="0.25"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5:16" x14ac:dyDescent="0.25"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5:16" x14ac:dyDescent="0.25"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5:16" x14ac:dyDescent="0.25"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5:16" x14ac:dyDescent="0.25"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5:16" x14ac:dyDescent="0.25"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5:16" x14ac:dyDescent="0.25"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5:16" x14ac:dyDescent="0.25"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5:16" x14ac:dyDescent="0.25"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5:16" x14ac:dyDescent="0.25"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5:16" x14ac:dyDescent="0.25"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5:16" x14ac:dyDescent="0.25"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5:16" x14ac:dyDescent="0.25"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5:16" x14ac:dyDescent="0.25"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5:16" x14ac:dyDescent="0.25"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5:16" x14ac:dyDescent="0.25"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5:16" x14ac:dyDescent="0.25"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5:16" x14ac:dyDescent="0.25"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5:16" x14ac:dyDescent="0.25"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5:16" x14ac:dyDescent="0.25"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5:16" x14ac:dyDescent="0.25"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5:16" x14ac:dyDescent="0.25"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5:16" x14ac:dyDescent="0.25"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5:16" x14ac:dyDescent="0.25"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5:16" x14ac:dyDescent="0.25"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5:16" x14ac:dyDescent="0.25"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5:16" x14ac:dyDescent="0.25"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5:16" x14ac:dyDescent="0.25">
      <c r="E141" s="6"/>
      <c r="F141" s="6"/>
      <c r="G141" s="6"/>
      <c r="H141" s="6"/>
    </row>
    <row r="142" spans="5:16" x14ac:dyDescent="0.25">
      <c r="E142" s="6"/>
      <c r="F142" s="6"/>
      <c r="G142" s="6"/>
      <c r="H142" s="6"/>
    </row>
    <row r="143" spans="5:16" x14ac:dyDescent="0.25">
      <c r="E143" s="6"/>
      <c r="F143" s="6"/>
      <c r="G143" s="6"/>
      <c r="H143" s="6"/>
    </row>
    <row r="144" spans="5:16" x14ac:dyDescent="0.25">
      <c r="E144" s="6"/>
      <c r="F144" s="6"/>
      <c r="G144" s="6"/>
      <c r="H144" s="6"/>
    </row>
    <row r="145" spans="5:8" x14ac:dyDescent="0.25">
      <c r="E145" s="6"/>
      <c r="F145" s="6"/>
      <c r="G145" s="6"/>
      <c r="H145" s="6"/>
    </row>
    <row r="146" spans="5:8" x14ac:dyDescent="0.25">
      <c r="E146" s="6"/>
      <c r="F146" s="6"/>
      <c r="G146" s="6"/>
      <c r="H146" s="6"/>
    </row>
  </sheetData>
  <sortState xmlns:xlrd2="http://schemas.microsoft.com/office/spreadsheetml/2017/richdata2" ref="I10:J18">
    <sortCondition descending="1" ref="J10:J18"/>
    <sortCondition ref="I10:I1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28471-57EA-EA4B-BA54-1FA2BF5650BC}">
  <dimension ref="A1:M17"/>
  <sheetViews>
    <sheetView topLeftCell="A3" workbookViewId="0">
      <selection activeCell="D14" sqref="D14"/>
    </sheetView>
  </sheetViews>
  <sheetFormatPr baseColWidth="10" defaultRowHeight="15" x14ac:dyDescent="0.2"/>
  <cols>
    <col min="3" max="3" width="49.33203125" bestFit="1" customWidth="1"/>
    <col min="4" max="4" width="12.33203125" bestFit="1" customWidth="1"/>
    <col min="5" max="5" width="9.33203125" bestFit="1" customWidth="1"/>
    <col min="6" max="6" width="12.1640625" bestFit="1" customWidth="1"/>
    <col min="8" max="8" width="12.6640625" bestFit="1" customWidth="1"/>
    <col min="9" max="9" width="18.1640625" bestFit="1" customWidth="1"/>
    <col min="10" max="10" width="18.6640625" bestFit="1" customWidth="1"/>
    <col min="11" max="12" width="11.83203125" customWidth="1"/>
    <col min="13" max="13" width="11.6640625" bestFit="1" customWidth="1"/>
  </cols>
  <sheetData>
    <row r="1" spans="1:13" ht="37" x14ac:dyDescent="0.45">
      <c r="A1" s="10" t="s">
        <v>110</v>
      </c>
    </row>
    <row r="2" spans="1:13" ht="37" x14ac:dyDescent="0.45">
      <c r="A2" s="10"/>
    </row>
    <row r="3" spans="1:13" ht="37" x14ac:dyDescent="0.45">
      <c r="A3" s="10" t="s">
        <v>187</v>
      </c>
    </row>
    <row r="4" spans="1:13" ht="31" x14ac:dyDescent="0.35">
      <c r="A4">
        <v>16</v>
      </c>
      <c r="D4" s="8"/>
      <c r="E4" s="8"/>
      <c r="F4" s="8"/>
      <c r="G4" s="8"/>
      <c r="H4" s="8"/>
      <c r="I4" s="8"/>
      <c r="J4" s="8"/>
      <c r="K4" s="8"/>
    </row>
    <row r="5" spans="1:13" ht="31" x14ac:dyDescent="0.35">
      <c r="D5" s="8"/>
      <c r="E5" s="8"/>
      <c r="F5" s="8"/>
      <c r="G5" s="8"/>
      <c r="H5" s="52" t="s">
        <v>9</v>
      </c>
      <c r="I5" s="52"/>
      <c r="J5" s="52"/>
      <c r="K5" s="52" t="s">
        <v>37</v>
      </c>
      <c r="L5" s="52"/>
    </row>
    <row r="6" spans="1:13" s="7" customFormat="1" ht="31" x14ac:dyDescent="0.35">
      <c r="D6" s="9" t="s">
        <v>31</v>
      </c>
      <c r="E6" s="9" t="s">
        <v>32</v>
      </c>
      <c r="F6" s="9" t="s">
        <v>33</v>
      </c>
      <c r="G6" s="9" t="s">
        <v>34</v>
      </c>
      <c r="H6" s="9" t="s">
        <v>4</v>
      </c>
      <c r="I6" s="9" t="s">
        <v>5</v>
      </c>
      <c r="J6" s="9" t="s">
        <v>10</v>
      </c>
      <c r="K6" s="9" t="s">
        <v>35</v>
      </c>
      <c r="L6" s="9" t="s">
        <v>36</v>
      </c>
      <c r="M6" s="9" t="s">
        <v>9</v>
      </c>
    </row>
    <row r="7" spans="1:13" ht="31" x14ac:dyDescent="0.35">
      <c r="D7" s="8"/>
      <c r="E7" s="8"/>
      <c r="F7" s="8"/>
      <c r="G7" s="8"/>
      <c r="H7" s="8"/>
      <c r="I7" s="8"/>
      <c r="J7" s="8"/>
      <c r="K7" s="8"/>
    </row>
    <row r="8" spans="1:13" s="8" customFormat="1" ht="31" x14ac:dyDescent="0.35">
      <c r="B8" s="8">
        <v>1</v>
      </c>
      <c r="C8" s="8" t="s">
        <v>101</v>
      </c>
      <c r="D8" s="11">
        <v>18</v>
      </c>
      <c r="E8" s="11">
        <v>14</v>
      </c>
      <c r="F8" s="11">
        <v>0</v>
      </c>
      <c r="G8" s="11">
        <v>4</v>
      </c>
      <c r="H8" s="11">
        <v>652</v>
      </c>
      <c r="I8" s="11">
        <v>290</v>
      </c>
      <c r="J8" s="12">
        <f t="shared" ref="J8:J17" si="0">+H8-I8</f>
        <v>362</v>
      </c>
      <c r="K8" s="11">
        <v>15</v>
      </c>
      <c r="L8" s="11">
        <v>1</v>
      </c>
      <c r="M8" s="11">
        <v>76</v>
      </c>
    </row>
    <row r="9" spans="1:13" s="8" customFormat="1" ht="31" x14ac:dyDescent="0.35">
      <c r="B9" s="8">
        <v>2</v>
      </c>
      <c r="C9" s="8" t="s">
        <v>153</v>
      </c>
      <c r="D9" s="11">
        <v>16</v>
      </c>
      <c r="E9" s="11">
        <v>12</v>
      </c>
      <c r="F9" s="11">
        <v>0</v>
      </c>
      <c r="G9" s="11">
        <v>4</v>
      </c>
      <c r="H9" s="11">
        <v>402</v>
      </c>
      <c r="I9" s="11">
        <v>228</v>
      </c>
      <c r="J9" s="12">
        <f t="shared" si="0"/>
        <v>174</v>
      </c>
      <c r="K9" s="11">
        <v>8</v>
      </c>
      <c r="L9" s="11">
        <v>2</v>
      </c>
      <c r="M9" s="11">
        <v>62</v>
      </c>
    </row>
    <row r="10" spans="1:13" s="8" customFormat="1" ht="31" x14ac:dyDescent="0.35">
      <c r="B10" s="8">
        <v>3</v>
      </c>
      <c r="C10" s="8" t="s">
        <v>105</v>
      </c>
      <c r="D10" s="11">
        <v>17</v>
      </c>
      <c r="E10" s="11">
        <v>11</v>
      </c>
      <c r="F10" s="11">
        <v>0</v>
      </c>
      <c r="G10" s="11">
        <v>6</v>
      </c>
      <c r="H10" s="11">
        <v>573</v>
      </c>
      <c r="I10" s="11">
        <v>304</v>
      </c>
      <c r="J10" s="12">
        <f t="shared" si="0"/>
        <v>269</v>
      </c>
      <c r="K10" s="11">
        <v>12</v>
      </c>
      <c r="L10" s="11"/>
      <c r="M10" s="11">
        <v>58</v>
      </c>
    </row>
    <row r="11" spans="1:13" s="8" customFormat="1" ht="31" x14ac:dyDescent="0.35">
      <c r="B11" s="8">
        <v>4</v>
      </c>
      <c r="C11" s="8" t="s">
        <v>154</v>
      </c>
      <c r="D11" s="11">
        <v>16</v>
      </c>
      <c r="E11" s="11">
        <v>9</v>
      </c>
      <c r="F11" s="11">
        <v>0</v>
      </c>
      <c r="G11" s="11">
        <v>7</v>
      </c>
      <c r="H11" s="11">
        <v>472</v>
      </c>
      <c r="I11" s="11">
        <v>263</v>
      </c>
      <c r="J11" s="12">
        <f t="shared" si="0"/>
        <v>209</v>
      </c>
      <c r="K11" s="11">
        <v>8</v>
      </c>
      <c r="L11" s="11">
        <v>1</v>
      </c>
      <c r="M11" s="11">
        <v>52</v>
      </c>
    </row>
    <row r="12" spans="1:13" s="8" customFormat="1" ht="31" x14ac:dyDescent="0.35">
      <c r="B12" s="8">
        <v>5</v>
      </c>
      <c r="C12" s="8" t="s">
        <v>99</v>
      </c>
      <c r="D12" s="11">
        <v>15</v>
      </c>
      <c r="E12" s="11">
        <v>9</v>
      </c>
      <c r="F12" s="11">
        <v>0</v>
      </c>
      <c r="G12" s="11">
        <v>6</v>
      </c>
      <c r="H12" s="11">
        <v>469</v>
      </c>
      <c r="I12" s="11">
        <v>216</v>
      </c>
      <c r="J12" s="12">
        <f t="shared" si="0"/>
        <v>253</v>
      </c>
      <c r="K12" s="11">
        <v>9</v>
      </c>
      <c r="L12" s="11">
        <v>2</v>
      </c>
      <c r="M12" s="11">
        <v>51</v>
      </c>
    </row>
    <row r="13" spans="1:13" s="8" customFormat="1" ht="31" x14ac:dyDescent="0.35">
      <c r="B13" s="8">
        <v>6</v>
      </c>
      <c r="C13" s="8" t="s">
        <v>157</v>
      </c>
      <c r="D13" s="11">
        <v>16</v>
      </c>
      <c r="E13" s="11">
        <v>8</v>
      </c>
      <c r="F13" s="11">
        <v>0</v>
      </c>
      <c r="G13" s="11">
        <v>8</v>
      </c>
      <c r="H13" s="11">
        <v>382</v>
      </c>
      <c r="I13" s="11">
        <v>406</v>
      </c>
      <c r="J13" s="12">
        <f t="shared" si="0"/>
        <v>-24</v>
      </c>
      <c r="K13" s="11">
        <v>8</v>
      </c>
      <c r="L13" s="11">
        <v>1</v>
      </c>
      <c r="M13" s="11">
        <v>49</v>
      </c>
    </row>
    <row r="14" spans="1:13" s="8" customFormat="1" ht="31" x14ac:dyDescent="0.35">
      <c r="B14" s="8">
        <v>7</v>
      </c>
      <c r="C14" s="8" t="s">
        <v>156</v>
      </c>
      <c r="D14" s="11">
        <v>17</v>
      </c>
      <c r="E14" s="11">
        <v>6</v>
      </c>
      <c r="F14" s="11">
        <v>0</v>
      </c>
      <c r="G14" s="11">
        <v>11</v>
      </c>
      <c r="H14" s="11">
        <v>242</v>
      </c>
      <c r="I14" s="11">
        <v>613</v>
      </c>
      <c r="J14" s="12">
        <f t="shared" si="0"/>
        <v>-371</v>
      </c>
      <c r="K14" s="11">
        <v>6</v>
      </c>
      <c r="L14" s="11">
        <v>1</v>
      </c>
      <c r="M14" s="11">
        <v>41</v>
      </c>
    </row>
    <row r="15" spans="1:13" s="8" customFormat="1" ht="31" x14ac:dyDescent="0.35">
      <c r="B15" s="8">
        <v>8</v>
      </c>
      <c r="C15" s="8" t="s">
        <v>155</v>
      </c>
      <c r="D15" s="11">
        <v>16</v>
      </c>
      <c r="E15" s="11">
        <v>5</v>
      </c>
      <c r="F15" s="11">
        <v>0</v>
      </c>
      <c r="G15" s="11">
        <v>11</v>
      </c>
      <c r="H15" s="11">
        <v>316</v>
      </c>
      <c r="I15" s="11">
        <v>522</v>
      </c>
      <c r="J15" s="12">
        <f t="shared" si="0"/>
        <v>-206</v>
      </c>
      <c r="K15" s="11">
        <v>7</v>
      </c>
      <c r="L15" s="11">
        <v>2</v>
      </c>
      <c r="M15" s="11">
        <v>38</v>
      </c>
    </row>
    <row r="16" spans="1:13" s="8" customFormat="1" ht="31" x14ac:dyDescent="0.35">
      <c r="B16" s="8">
        <v>9</v>
      </c>
      <c r="C16" s="8" t="s">
        <v>158</v>
      </c>
      <c r="D16" s="11">
        <v>16</v>
      </c>
      <c r="E16" s="11">
        <v>4</v>
      </c>
      <c r="F16" s="11">
        <v>0</v>
      </c>
      <c r="G16" s="11">
        <v>12</v>
      </c>
      <c r="H16" s="11">
        <v>210</v>
      </c>
      <c r="I16" s="11">
        <v>471</v>
      </c>
      <c r="J16" s="12">
        <f t="shared" si="0"/>
        <v>-261</v>
      </c>
      <c r="K16" s="11">
        <v>3</v>
      </c>
      <c r="L16" s="11"/>
      <c r="M16" s="11">
        <v>24</v>
      </c>
    </row>
    <row r="17" spans="2:13" s="8" customFormat="1" ht="31" x14ac:dyDescent="0.35">
      <c r="B17" s="8">
        <v>10</v>
      </c>
      <c r="C17" s="8" t="s">
        <v>159</v>
      </c>
      <c r="D17" s="11">
        <v>15</v>
      </c>
      <c r="E17" s="11">
        <v>3</v>
      </c>
      <c r="F17" s="11">
        <v>0</v>
      </c>
      <c r="G17" s="11">
        <v>12</v>
      </c>
      <c r="H17" s="11">
        <v>120</v>
      </c>
      <c r="I17" s="11">
        <f>107+28+28+28+26+28+28+28+28+29+14+28+97+28</f>
        <v>525</v>
      </c>
      <c r="J17" s="12">
        <f t="shared" si="0"/>
        <v>-405</v>
      </c>
      <c r="K17" s="11">
        <v>3</v>
      </c>
      <c r="L17" s="11">
        <v>1</v>
      </c>
      <c r="M17" s="11">
        <v>8</v>
      </c>
    </row>
  </sheetData>
  <sortState xmlns:xlrd2="http://schemas.microsoft.com/office/spreadsheetml/2017/richdata2" ref="C8:M17">
    <sortCondition descending="1" ref="M8:M17"/>
    <sortCondition descending="1" ref="J8:J17"/>
    <sortCondition ref="C8:C17"/>
  </sortState>
  <mergeCells count="2">
    <mergeCell ref="H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Results</vt:lpstr>
      <vt:lpstr>Teams</vt:lpstr>
      <vt:lpstr>Appearances</vt:lpstr>
      <vt:lpstr>Scorers by match</vt:lpstr>
      <vt:lpstr>Scorers by name</vt:lpstr>
      <vt:lpstr>Try Hat-tricks</vt:lpstr>
      <vt:lpstr>POTM   DOTD</vt:lpstr>
      <vt:lpstr>West Reserve League Division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 Stobie</cp:lastModifiedBy>
  <dcterms:created xsi:type="dcterms:W3CDTF">2021-09-21T10:19:06Z</dcterms:created>
  <dcterms:modified xsi:type="dcterms:W3CDTF">2023-03-13T13:32:10Z</dcterms:modified>
</cp:coreProperties>
</file>